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X:\BUDGET DOCUMENTS\2025 Budget\CIP 2025-2034\"/>
    </mc:Choice>
  </mc:AlternateContent>
  <xr:revisionPtr revIDLastSave="0" documentId="13_ncr:1_{0BC07FCF-E275-4431-80D4-45E0C5092AA8}" xr6:coauthVersionLast="47" xr6:coauthVersionMax="47" xr10:uidLastSave="{00000000-0000-0000-0000-000000000000}"/>
  <bookViews>
    <workbookView xWindow="-120" yWindow="-120" windowWidth="29040" windowHeight="15720" activeTab="1" xr2:uid="{00000000-000D-0000-FFFF-FFFF00000000}"/>
  </bookViews>
  <sheets>
    <sheet name="Biennal Verision" sheetId="3" r:id="rId1"/>
    <sheet name="Fleet Services Version" sheetId="1" r:id="rId2"/>
    <sheet name="codes" sheetId="2" state="hidden" r:id="rId3"/>
  </sheets>
  <definedNames>
    <definedName name="Category">codes!$E:$E</definedName>
    <definedName name="Department">codes!$A:$A</definedName>
    <definedName name="Expenditures">codes!$M:$M</definedName>
    <definedName name="funding">codes!$K:$K</definedName>
    <definedName name="Life">codes!$I:$I</definedName>
    <definedName name="OperatingCosts">codes!$O:$O</definedName>
    <definedName name="_xlnm.Print_Area" localSheetId="0">'Biennal Verision'!$A$1:$L$47</definedName>
    <definedName name="_xlnm.Print_Area" localSheetId="1">'Fleet Services Version'!$A$1:$L$38</definedName>
    <definedName name="Priority">codes!$G:$G</definedName>
    <definedName name="Type">codes!$C:$C</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8" i="1" l="1"/>
  <c r="C14" i="1" l="1"/>
  <c r="D14" i="1" s="1"/>
  <c r="E14" i="1" s="1"/>
  <c r="F14" i="1" s="1"/>
  <c r="G14" i="1" s="1"/>
  <c r="H14" i="1" s="1"/>
  <c r="I14" i="1" s="1"/>
  <c r="J14" i="1" s="1"/>
  <c r="K14" i="1" s="1"/>
  <c r="C17" i="3" l="1"/>
  <c r="D17" i="3" s="1"/>
  <c r="E17" i="3" s="1"/>
  <c r="F17" i="3" s="1"/>
  <c r="H16" i="3"/>
  <c r="I16" i="3" s="1"/>
  <c r="J16" i="3" s="1"/>
  <c r="K16" i="3" s="1"/>
  <c r="B16" i="3"/>
  <c r="B22" i="3" s="1"/>
  <c r="K47" i="3"/>
  <c r="J47" i="3"/>
  <c r="I47" i="3"/>
  <c r="H47" i="3"/>
  <c r="G47" i="3"/>
  <c r="F47" i="3"/>
  <c r="E47" i="3"/>
  <c r="D47" i="3"/>
  <c r="C47" i="3"/>
  <c r="B47" i="3"/>
  <c r="L46" i="3"/>
  <c r="L45" i="3"/>
  <c r="L44" i="3"/>
  <c r="L43" i="3"/>
  <c r="L42" i="3"/>
  <c r="L35" i="3"/>
  <c r="L34" i="3"/>
  <c r="L33" i="3"/>
  <c r="L32" i="3"/>
  <c r="L30" i="3"/>
  <c r="L28" i="3"/>
  <c r="B36" i="3"/>
  <c r="L26" i="3"/>
  <c r="B25" i="3"/>
  <c r="B42" i="3" s="1"/>
  <c r="L21" i="3"/>
  <c r="L20" i="3"/>
  <c r="L19" i="3"/>
  <c r="L18" i="3"/>
  <c r="C15" i="3"/>
  <c r="D15" i="3" s="1"/>
  <c r="C17" i="1"/>
  <c r="C28" i="1" s="1"/>
  <c r="D17" i="1" l="1"/>
  <c r="C16" i="3"/>
  <c r="L47" i="3"/>
  <c r="F22" i="3"/>
  <c r="G17" i="3"/>
  <c r="H17" i="3" s="1"/>
  <c r="I17" i="3" s="1"/>
  <c r="J17" i="3" s="1"/>
  <c r="K17" i="3" s="1"/>
  <c r="C25" i="3"/>
  <c r="C42" i="3" s="1"/>
  <c r="B37" i="3"/>
  <c r="D25" i="3"/>
  <c r="D42" i="3" s="1"/>
  <c r="E15" i="3"/>
  <c r="E17" i="1" l="1"/>
  <c r="D28" i="1"/>
  <c r="D16" i="3"/>
  <c r="E16" i="3" s="1"/>
  <c r="C22" i="3"/>
  <c r="L17" i="3"/>
  <c r="F29" i="3"/>
  <c r="F27" i="3"/>
  <c r="F31" i="3"/>
  <c r="H22" i="3"/>
  <c r="G22" i="3"/>
  <c r="I22" i="3"/>
  <c r="E25" i="3"/>
  <c r="E42" i="3" s="1"/>
  <c r="F15" i="3"/>
  <c r="F17" i="1" l="1"/>
  <c r="E28" i="1"/>
  <c r="F36" i="3"/>
  <c r="F37" i="3" s="1"/>
  <c r="D22" i="3"/>
  <c r="C31" i="3"/>
  <c r="C29" i="3"/>
  <c r="C27" i="3"/>
  <c r="C36" i="3" s="1"/>
  <c r="C37" i="3" s="1"/>
  <c r="F16" i="3"/>
  <c r="L16" i="3" s="1"/>
  <c r="L22" i="3" s="1"/>
  <c r="E22" i="3"/>
  <c r="I31" i="3"/>
  <c r="I29" i="3"/>
  <c r="I27" i="3"/>
  <c r="G27" i="3"/>
  <c r="G31" i="3"/>
  <c r="G29" i="3"/>
  <c r="D31" i="3"/>
  <c r="D27" i="3"/>
  <c r="D29" i="3"/>
  <c r="H29" i="3"/>
  <c r="H27" i="3"/>
  <c r="H31" i="3"/>
  <c r="G15" i="3"/>
  <c r="F25" i="3"/>
  <c r="F42" i="3" s="1"/>
  <c r="J22" i="3"/>
  <c r="G17" i="1" l="1"/>
  <c r="F28" i="1"/>
  <c r="E29" i="3"/>
  <c r="E27" i="3"/>
  <c r="E31" i="3"/>
  <c r="I36" i="3"/>
  <c r="I37" i="3" s="1"/>
  <c r="H36" i="3"/>
  <c r="H37" i="3" s="1"/>
  <c r="D36" i="3"/>
  <c r="D37" i="3" s="1"/>
  <c r="J29" i="3"/>
  <c r="J27" i="3"/>
  <c r="J31" i="3"/>
  <c r="G36" i="3"/>
  <c r="G37" i="3" s="1"/>
  <c r="K22" i="3"/>
  <c r="H15" i="3"/>
  <c r="G25" i="3"/>
  <c r="G42" i="3" s="1"/>
  <c r="H17" i="1" l="1"/>
  <c r="G28" i="1"/>
  <c r="J36" i="3"/>
  <c r="J37" i="3" s="1"/>
  <c r="E36" i="3"/>
  <c r="E37" i="3" s="1"/>
  <c r="K31" i="3"/>
  <c r="L31" i="3" s="1"/>
  <c r="K29" i="3"/>
  <c r="L29" i="3" s="1"/>
  <c r="K27" i="3"/>
  <c r="L27" i="3" s="1"/>
  <c r="I15" i="3"/>
  <c r="H25" i="3"/>
  <c r="H42" i="3" s="1"/>
  <c r="I17" i="1" l="1"/>
  <c r="H28" i="1"/>
  <c r="L36" i="3"/>
  <c r="L37" i="3" s="1"/>
  <c r="K36" i="3"/>
  <c r="K37" i="3" s="1"/>
  <c r="J15" i="3"/>
  <c r="I25" i="3"/>
  <c r="I42" i="3" s="1"/>
  <c r="J17" i="1" l="1"/>
  <c r="I28" i="1"/>
  <c r="J25" i="3"/>
  <c r="J42" i="3" s="1"/>
  <c r="K15" i="3"/>
  <c r="K25" i="3" s="1"/>
  <c r="K42" i="3" s="1"/>
  <c r="K17" i="1" l="1"/>
  <c r="K28" i="1" s="1"/>
  <c r="J28" i="1"/>
  <c r="L28" i="1" s="1"/>
  <c r="L33" i="1"/>
  <c r="L34" i="1"/>
  <c r="L35" i="1"/>
  <c r="L36" i="1"/>
  <c r="L31" i="1"/>
  <c r="L29" i="1"/>
  <c r="L27" i="1"/>
  <c r="L18" i="1"/>
  <c r="L19" i="1"/>
  <c r="L20" i="1"/>
  <c r="L21" i="1"/>
  <c r="L22" i="1"/>
  <c r="L17" i="1"/>
  <c r="C16" i="1"/>
  <c r="D16" i="1" s="1"/>
  <c r="E16" i="1" s="1"/>
  <c r="F16" i="1" s="1"/>
  <c r="G16" i="1" s="1"/>
  <c r="H16" i="1" s="1"/>
  <c r="I16" i="1" s="1"/>
  <c r="J16" i="1" s="1"/>
  <c r="J23" i="1"/>
  <c r="I23" i="1"/>
  <c r="H23" i="1"/>
  <c r="G23" i="1"/>
  <c r="K23" i="1" l="1"/>
  <c r="K32" i="1" s="1"/>
  <c r="G32" i="1"/>
  <c r="G30" i="1"/>
  <c r="I32" i="1"/>
  <c r="I30" i="1"/>
  <c r="I37" i="1" s="1"/>
  <c r="J30" i="1"/>
  <c r="J32" i="1"/>
  <c r="H32" i="1"/>
  <c r="H30" i="1"/>
  <c r="G26" i="1"/>
  <c r="K30" i="1" l="1"/>
  <c r="K37" i="1"/>
  <c r="J37" i="1"/>
  <c r="G37" i="1"/>
  <c r="H37" i="1"/>
  <c r="H26" i="1"/>
  <c r="I26" i="1" l="1"/>
  <c r="J26" i="1" l="1"/>
  <c r="K16" i="1"/>
  <c r="K26" i="1" s="1"/>
  <c r="B26" i="1" l="1"/>
  <c r="B23" i="1"/>
  <c r="C23" i="1"/>
  <c r="D23" i="1"/>
  <c r="E23" i="1"/>
  <c r="F23" i="1"/>
  <c r="C26" i="1"/>
  <c r="F32" i="1" l="1"/>
  <c r="F30" i="1"/>
  <c r="D32" i="1"/>
  <c r="D30" i="1"/>
  <c r="B32" i="1"/>
  <c r="B30" i="1"/>
  <c r="E32" i="1"/>
  <c r="E30" i="1"/>
  <c r="C32" i="1"/>
  <c r="C30" i="1"/>
  <c r="L23" i="1"/>
  <c r="D26" i="1"/>
  <c r="E37" i="1" l="1"/>
  <c r="L32" i="1"/>
  <c r="F37" i="1"/>
  <c r="C37" i="1"/>
  <c r="L30" i="1"/>
  <c r="B37" i="1"/>
  <c r="D37" i="1"/>
  <c r="F26" i="1"/>
  <c r="E26" i="1"/>
  <c r="L3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Patrick Anderson</author>
  </authors>
  <commentList>
    <comment ref="L14" authorId="0" shapeId="0" xr:uid="{84BF070F-B3B8-4D8F-B11F-F1E7CB06E375}">
      <text>
        <r>
          <rPr>
            <b/>
            <sz val="9"/>
            <color indexed="81"/>
            <rFont val="Tahoma"/>
            <family val="2"/>
          </rPr>
          <t>Patrick Anderson:</t>
        </r>
        <r>
          <rPr>
            <sz val="9"/>
            <color indexed="81"/>
            <rFont val="Tahoma"/>
            <family val="2"/>
          </rPr>
          <t xml:space="preserve">
</t>
        </r>
      </text>
    </comment>
  </commentList>
</comments>
</file>

<file path=xl/sharedStrings.xml><?xml version="1.0" encoding="utf-8"?>
<sst xmlns="http://schemas.openxmlformats.org/spreadsheetml/2006/main" count="203" uniqueCount="177">
  <si>
    <t>Planning/Design or Engineering</t>
  </si>
  <si>
    <t>Land Acquisition</t>
  </si>
  <si>
    <t>Right of Way Acquisition</t>
  </si>
  <si>
    <t>Contingency</t>
  </si>
  <si>
    <t>Project Fund Balance Applied</t>
  </si>
  <si>
    <t>Expenditure Total</t>
  </si>
  <si>
    <t>Funding Total</t>
  </si>
  <si>
    <t>Total Operating Budget</t>
  </si>
  <si>
    <t>Equipment Replace/Resurface</t>
  </si>
  <si>
    <t>Apparatus &amp; Long Term</t>
  </si>
  <si>
    <t>Road Improvements</t>
  </si>
  <si>
    <t>General Equipment</t>
  </si>
  <si>
    <t>Finance</t>
  </si>
  <si>
    <t>Admin - HR</t>
  </si>
  <si>
    <t>Admin - IT</t>
  </si>
  <si>
    <t>Senior Center</t>
  </si>
  <si>
    <t>Library</t>
  </si>
  <si>
    <t>Assessing</t>
  </si>
  <si>
    <t>Admin - Legal</t>
  </si>
  <si>
    <t>Clerks</t>
  </si>
  <si>
    <t>Fire</t>
  </si>
  <si>
    <t>Police</t>
  </si>
  <si>
    <t>Equipment</t>
  </si>
  <si>
    <t>Improvements</t>
  </si>
  <si>
    <t>Priority:</t>
  </si>
  <si>
    <t>Useful Life:</t>
  </si>
  <si>
    <t>Project Name:</t>
  </si>
  <si>
    <t>Department:</t>
  </si>
  <si>
    <t>Contact:</t>
  </si>
  <si>
    <t>5 years</t>
  </si>
  <si>
    <t>10 years</t>
  </si>
  <si>
    <t>15 years</t>
  </si>
  <si>
    <t>7 years</t>
  </si>
  <si>
    <t>20 years</t>
  </si>
  <si>
    <t>25 years</t>
  </si>
  <si>
    <t>30 years</t>
  </si>
  <si>
    <t>50 years</t>
  </si>
  <si>
    <t>100 years</t>
  </si>
  <si>
    <t>2 years</t>
  </si>
  <si>
    <t>Project #:</t>
  </si>
  <si>
    <t>General Fund Transfer</t>
  </si>
  <si>
    <t>EMS</t>
  </si>
  <si>
    <t>Utility - Stormwater Rates</t>
  </si>
  <si>
    <t>Grants/Donations (non-utility)</t>
  </si>
  <si>
    <t>Utility - Grants/Donations</t>
  </si>
  <si>
    <t>Total</t>
  </si>
  <si>
    <t>TIF #4 FTC, Agora, Uptown</t>
  </si>
  <si>
    <t>TIF #6 Orchard Pointe &amp; Arrowhead</t>
  </si>
  <si>
    <t>Other (describe in description)</t>
  </si>
  <si>
    <t>Internal Staff Charges - IT</t>
  </si>
  <si>
    <t>Internal Staff Charges - Engineering</t>
  </si>
  <si>
    <t>Furnishings</t>
  </si>
  <si>
    <t>various</t>
  </si>
  <si>
    <t>Utility - Assessed (stormwater)</t>
  </si>
  <si>
    <t>1 - Urgent</t>
  </si>
  <si>
    <t>2 - Very Important</t>
  </si>
  <si>
    <t>3 - Important</t>
  </si>
  <si>
    <t>4 - Less Important</t>
  </si>
  <si>
    <t>5 - Future Consideration</t>
  </si>
  <si>
    <t>check</t>
  </si>
  <si>
    <t>Debt Issuance Costs</t>
  </si>
  <si>
    <t>14 years</t>
  </si>
  <si>
    <t>Admin - Other</t>
  </si>
  <si>
    <t>Parks, Recreation, Forestry</t>
  </si>
  <si>
    <t>TIF #9 Sub Zero</t>
  </si>
  <si>
    <t>TIF #10 North Fish Hatchery</t>
  </si>
  <si>
    <t>TIF Future</t>
  </si>
  <si>
    <t>Contributions from Other Entities</t>
  </si>
  <si>
    <t>Expenditure Restraint Program Aid</t>
  </si>
  <si>
    <t>SRF - Cable Fund (transfer)</t>
  </si>
  <si>
    <t>SRF - Parks Dedication Fund</t>
  </si>
  <si>
    <t>SRF - Library Property Tax Levy</t>
  </si>
  <si>
    <t>SRF - Refuse &amp; Recycling Fees</t>
  </si>
  <si>
    <t>Utility - Assessed (water)</t>
  </si>
  <si>
    <t>Utility - Assessed (sewer)</t>
  </si>
  <si>
    <t>Utility - Borrowing (stormwater)</t>
  </si>
  <si>
    <t>Utility - Borrowing (water)</t>
  </si>
  <si>
    <t>Utility - Borrowing (sewer)</t>
  </si>
  <si>
    <t>Utility - Impact Fees (water)</t>
  </si>
  <si>
    <t>Utility - Sale/Trade In (stormwater)</t>
  </si>
  <si>
    <t>Utility - Sale/Trade In (water)</t>
  </si>
  <si>
    <t>Utility - Sale/Trade In (sewer)</t>
  </si>
  <si>
    <t>Utility - Water Rates</t>
  </si>
  <si>
    <t>Utility - Sewer Rates</t>
  </si>
  <si>
    <t>Capital Property Tax Levy</t>
  </si>
  <si>
    <t>Borrowing (non-utility)</t>
  </si>
  <si>
    <t>Sale/Trade In (non-utility)</t>
  </si>
  <si>
    <t>Utility - Contributions from Others</t>
  </si>
  <si>
    <t>Facilities Projects</t>
  </si>
  <si>
    <t>Land/Buildings</t>
  </si>
  <si>
    <t>Parks &amp; Greenway Improvements</t>
  </si>
  <si>
    <t>Technology</t>
  </si>
  <si>
    <t>Unassigned</t>
  </si>
  <si>
    <t>Utility &amp; Urban Services</t>
  </si>
  <si>
    <t>Equip/Veh/Furnish - Highway</t>
  </si>
  <si>
    <t>Equip/Veh/Furnish - Utilities (Water)</t>
  </si>
  <si>
    <t>Equip/Veh/Furnish - Utilities (Sewer)</t>
  </si>
  <si>
    <t>Equip/Veh/Furnish - non-Hwy, non-Util</t>
  </si>
  <si>
    <t>Construction of New Facilities/Additions</t>
  </si>
  <si>
    <t>Maint of Existing Facilities - non-Hwy, non-Util</t>
  </si>
  <si>
    <t>Maint of Existing Facilities - Highway</t>
  </si>
  <si>
    <t>Maint of Existing Facilities - Utilities (Water)</t>
  </si>
  <si>
    <t>Maint of Existing Facilities - Utilities (Sewer)</t>
  </si>
  <si>
    <t>Maint of Existing Facilities - Utilities (Storm)</t>
  </si>
  <si>
    <t>Equip/Veh/Furnish - Utilities (Storm)</t>
  </si>
  <si>
    <t>Additional Revenue</t>
  </si>
  <si>
    <t>Computer Replacements</t>
  </si>
  <si>
    <t>Maintenance</t>
  </si>
  <si>
    <t>Other (Insurance, Utilities)</t>
  </si>
  <si>
    <t>Small Equipment</t>
  </si>
  <si>
    <t>Software Maintenance/Support</t>
  </si>
  <si>
    <t>Staff Costs</t>
  </si>
  <si>
    <t>Supplies/Materials</t>
  </si>
  <si>
    <t>Training</t>
  </si>
  <si>
    <t>Department Codes</t>
  </si>
  <si>
    <t>Category Codes</t>
  </si>
  <si>
    <t>Type Codes</t>
  </si>
  <si>
    <t>Priority Codes</t>
  </si>
  <si>
    <t>Useful Life Codes</t>
  </si>
  <si>
    <t>Funding Sources Codes</t>
  </si>
  <si>
    <t>Expenditure Codes</t>
  </si>
  <si>
    <t>Operating Impact Codes</t>
  </si>
  <si>
    <t>Contractual Services</t>
  </si>
  <si>
    <t>(if changed)</t>
  </si>
  <si>
    <t>Capital Project Request - Revised Project</t>
  </si>
  <si>
    <t>Update to Description</t>
  </si>
  <si>
    <t>Revised Expenditures</t>
  </si>
  <si>
    <t>Revised Funding Sources</t>
  </si>
  <si>
    <r>
      <t xml:space="preserve">Use this form to identify </t>
    </r>
    <r>
      <rPr>
        <u/>
        <sz val="10"/>
        <color rgb="FF0000FF"/>
        <rFont val="Arial"/>
        <family val="2"/>
      </rPr>
      <t>REVISIONS</t>
    </r>
    <r>
      <rPr>
        <sz val="10"/>
        <color rgb="FF0000FF"/>
        <rFont val="Arial"/>
        <family val="2"/>
      </rPr>
      <t xml:space="preserve"> proposed to existing CIP projects that were included in the prior year adopted/revised CIP.</t>
    </r>
  </si>
  <si>
    <t>Admin - FACTv</t>
  </si>
  <si>
    <t>Admin - Court</t>
  </si>
  <si>
    <t>Building Inspection</t>
  </si>
  <si>
    <t>Fire - Emergency Mgmt</t>
  </si>
  <si>
    <t>Assessed (non-utility, non-borrow)</t>
  </si>
  <si>
    <t>Borrowing (assessed)</t>
  </si>
  <si>
    <t>TIF #11 @ Edge Live/Work</t>
  </si>
  <si>
    <t>Utility - Borrowing Assessed (stormwater)</t>
  </si>
  <si>
    <t>Utility - Borrowing Assessed (water)</t>
  </si>
  <si>
    <t>Utility - Borrowing Assessed (sewer)</t>
  </si>
  <si>
    <t>Econ Dev</t>
  </si>
  <si>
    <t>Planning/Zoning</t>
  </si>
  <si>
    <t>PW - B&amp;G</t>
  </si>
  <si>
    <t>PW - General</t>
  </si>
  <si>
    <t>PW - Parks</t>
  </si>
  <si>
    <t>PW - Refuse &amp; Recycling</t>
  </si>
  <si>
    <t>PW - Streets</t>
  </si>
  <si>
    <t>PW - Water Utility</t>
  </si>
  <si>
    <t>PW - Sewer Utility</t>
  </si>
  <si>
    <t>PW - Stormwater Utility</t>
  </si>
  <si>
    <t>TIF #12 Promega</t>
  </si>
  <si>
    <t>TIF #13 Uptown</t>
  </si>
  <si>
    <t>EMS Chief</t>
  </si>
  <si>
    <t>New Totals</t>
  </si>
  <si>
    <t>CIP 2022 - 2032</t>
  </si>
  <si>
    <t>Additional personnel</t>
  </si>
  <si>
    <t>Increased cost of fuel and maint</t>
  </si>
  <si>
    <t>2022-2032 CIP Update: Increasing call volume will necessitate an additional ambulance and staffing in 2025. Keeping with a 10-year replacement program of the ambulance and equipment, which has largely been successful in preventing other unanticipated CIP equipment purchases, this will require the purchase of two ambulances in 2025, replacing one, and adding one to the fleet. The continued fleet replacement fund would be updated to continue to spread out the cost of the biennial replacement of ambulances, including the two vehicle replacement every ten years. 2021-2031 CIP Update:   To assist in reducing the peaks and valley's of ambulance replacement, the cost of the ambulance will be spread out over two years, in lieu of a greater impact every other year, with the actual purchase being made in odd numbered years. 2019-2028 CIP Update: Ambulance is part of the every two year replacement of the oldest ambulance in the fleet. Ambulances are used as a frontline ambulance for 6 years, and as a special event ambulance, or to rotate in service when other ambulances are out for maintenance or repair for an additional 4 years. In 2019, the ambulance will be added to the fleet, and the oldest ambulance will not be sold to increase the fleet to a total of five vehicles. Three frontline ambulances, and two ambulances for up staffing, or as previously indicated, to be used during maintenance. 2018-2027 CIP Update:  Change reflects: 2018: Eliminate 3rd front line ambulance as it is pushed back to 2019. 2019: Anticipated costs for the 3rd front line ambulance increases to $121,422 by delaying a year (Fitchburg cost $62624)</t>
  </si>
  <si>
    <t>2022-2032 CIP Update: Increasing call volumes and the acquisition of area from Town of Madison will see an 3-5% increase in EMS calls annually. It is estimated that in 2025, Fitch-Rona will see 4,500 calls for service. This will necessitate the addition of an ambulance to the fleet, as well an increase in staffing of 6 paramedics (~$110,000/ employee), and the reorganization of the current lieutenants to a hybrid schedule that would have them filling time on the ambulance, and part time in an administrative role. This ambulance would initially be staffed for peak time demand, allowing the District to hire fewer staff than a 24-hour ambulance would require, with a plan to convert those 24-hours positions and hire 2-more paramedics in 2030, as call volume increases to an estimated 5,500 calls in that year.</t>
  </si>
  <si>
    <t>Inflation Assumption</t>
  </si>
  <si>
    <t>Ambulance Replacement</t>
  </si>
  <si>
    <t>Response Vehicle Replacement</t>
  </si>
  <si>
    <t>Resale</t>
  </si>
  <si>
    <t xml:space="preserve"> </t>
  </si>
  <si>
    <t xml:space="preserve">Contributions  </t>
  </si>
  <si>
    <t>City of  Fitchburg (50%)</t>
  </si>
  <si>
    <t>City of  Verona (45%)</t>
  </si>
  <si>
    <t>Town of Verona (5%)</t>
  </si>
  <si>
    <t>Expenditures</t>
  </si>
  <si>
    <t>Funding Sources</t>
  </si>
  <si>
    <t>Operational Impact</t>
  </si>
  <si>
    <t>EMS Vehicle Replacement</t>
  </si>
  <si>
    <t>EMS Vehicle Replacement - FLEET VIEW</t>
  </si>
  <si>
    <t>City of Fitchburg (55%)</t>
  </si>
  <si>
    <t>City of Verona (41%)</t>
  </si>
  <si>
    <t>Town of Verona (4%)</t>
  </si>
  <si>
    <t>CIP 2025 - 2035</t>
  </si>
  <si>
    <t>2025-2035 CIP Update: Current increases in cost for vehicles are equipment are projected for 5% each year. Current delays in supply chains are 30-36 months out in ambulance delivery. The ambulance that was scheduled to be replaced in 2023 is anticipated to be delivered in November of 2024, along with the ambulance that would have been replaced in 2025 which was ordered early to save on potential price increases and further delays. The biennial replacement process will return in 2027. This would extend the current ownership of an ambulance at Fitch-Rona to twelve years. Eight years as a front-line ambulance, and four years in a reserve role. The ambulance replacement schedule also includes the high-dollar durable items used in the ambulance, including the cot, auto-load system, cardiac monitor, ventilator, radios, and tablets. As the CIP is projected out, the service is estimated to reach over 5,000 calls by 2025. This would result in another increase in staffing levels, and most likely, additional growth in the fleet.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</si>
</sst>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43" formatCode="_(* #,##0.00_);_(* \(#,##0.00\);_(* &quot;-&quot;??_);_(@_)"/>
    <numFmt numFmtId="164" formatCode="_(* #,##0_);_(* \(#,##0\);_(* &quot;-&quot;??_);_(@_)"/>
  </numFmts>
  <fonts count="17" x14ac:knownFonts="1">
    <font>
      <sz val="8"/>
      <name val="Times New Roman"/>
    </font>
    <font>
      <sz val="8"/>
      <name val="Times New Roman"/>
      <family val="1"/>
    </font>
    <font>
      <sz val="10"/>
      <name val="Arial"/>
      <family val="2"/>
    </font>
    <font>
      <b/>
      <sz val="10"/>
      <name val="Arial"/>
      <family val="2"/>
    </font>
    <font>
      <sz val="8"/>
      <name val="Arial"/>
      <family val="2"/>
    </font>
    <font>
      <sz val="10"/>
      <color rgb="FF0000FF"/>
      <name val="Arial"/>
      <family val="2"/>
    </font>
    <font>
      <b/>
      <u/>
      <sz val="10"/>
      <name val="Arial"/>
      <family val="2"/>
    </font>
    <font>
      <b/>
      <sz val="10"/>
      <color rgb="FFFF0000"/>
      <name val="Arial"/>
      <family val="2"/>
    </font>
    <font>
      <u/>
      <sz val="10"/>
      <color rgb="FF0000FF"/>
      <name val="Arial"/>
      <family val="2"/>
    </font>
    <font>
      <sz val="8"/>
      <name val="Times New Roman"/>
    </font>
    <font>
      <sz val="10"/>
      <color theme="0"/>
      <name val="Arial"/>
      <family val="2"/>
    </font>
    <font>
      <b/>
      <sz val="12"/>
      <name val="Arial"/>
      <family val="2"/>
    </font>
    <font>
      <b/>
      <sz val="10"/>
      <color theme="0"/>
      <name val="Arial"/>
      <family val="2"/>
    </font>
    <font>
      <sz val="12"/>
      <name val="Arial"/>
      <family val="2"/>
    </font>
    <font>
      <sz val="9"/>
      <color indexed="81"/>
      <name val="Tahoma"/>
      <family val="2"/>
    </font>
    <font>
      <b/>
      <sz val="9"/>
      <color indexed="81"/>
      <name val="Tahoma"/>
      <family val="2"/>
    </font>
    <font>
      <sz val="10"/>
      <color theme="1"/>
      <name val="Arial"/>
      <family val="2"/>
    </font>
  </fonts>
  <fills count="3">
    <fill>
      <patternFill patternType="none"/>
    </fill>
    <fill>
      <patternFill patternType="gray125"/>
    </fill>
    <fill>
      <patternFill patternType="solid">
        <fgColor indexed="22"/>
        <bgColor indexed="9"/>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
    <xf numFmtId="0" fontId="0" fillId="0" borderId="0">
      <alignment vertical="top"/>
    </xf>
    <xf numFmtId="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4" fontId="9" fillId="0" borderId="0" applyFont="0" applyFill="0" applyBorder="0" applyAlignment="0" applyProtection="0"/>
  </cellStyleXfs>
  <cellXfs count="45">
    <xf numFmtId="0" fontId="0" fillId="0" borderId="0" xfId="0" applyAlignment="1"/>
    <xf numFmtId="0" fontId="2" fillId="0" borderId="0" xfId="0" applyFont="1" applyAlignment="1"/>
    <xf numFmtId="0" fontId="3" fillId="0" borderId="0" xfId="0" applyFont="1" applyAlignment="1">
      <alignment horizontal="center"/>
    </xf>
    <xf numFmtId="0" fontId="3" fillId="0" borderId="0" xfId="0" applyFont="1" applyAlignment="1"/>
    <xf numFmtId="0" fontId="2" fillId="0" borderId="0" xfId="0" applyFont="1" applyAlignment="1">
      <alignment vertical="top" wrapText="1"/>
    </xf>
    <xf numFmtId="0" fontId="3" fillId="0" borderId="0" xfId="0" applyFont="1" applyAlignment="1">
      <alignment horizontal="right"/>
    </xf>
    <xf numFmtId="164" fontId="2" fillId="0" borderId="0" xfId="3" applyNumberFormat="1" applyFont="1" applyAlignment="1"/>
    <xf numFmtId="164" fontId="2" fillId="0" borderId="3" xfId="3" applyNumberFormat="1" applyFont="1" applyBorder="1" applyAlignment="1"/>
    <xf numFmtId="164" fontId="2" fillId="0" borderId="2" xfId="3" applyNumberFormat="1" applyFont="1" applyBorder="1" applyAlignment="1"/>
    <xf numFmtId="164" fontId="2" fillId="0" borderId="4" xfId="3" applyNumberFormat="1" applyFont="1" applyBorder="1" applyAlignment="1"/>
    <xf numFmtId="0" fontId="3" fillId="2" borderId="5" xfId="0" applyFont="1" applyFill="1" applyBorder="1" applyAlignment="1"/>
    <xf numFmtId="0" fontId="3" fillId="0" borderId="1" xfId="0" applyFont="1" applyBorder="1" applyAlignment="1">
      <alignment horizontal="center"/>
    </xf>
    <xf numFmtId="164" fontId="2" fillId="0" borderId="0" xfId="0" applyNumberFormat="1" applyFont="1" applyAlignment="1"/>
    <xf numFmtId="0" fontId="4" fillId="0" borderId="0" xfId="0" applyFont="1" applyAlignment="1">
      <alignment horizontal="right"/>
    </xf>
    <xf numFmtId="0" fontId="2" fillId="0" borderId="0" xfId="0" applyFont="1" applyAlignment="1">
      <alignment horizontal="left"/>
    </xf>
    <xf numFmtId="0" fontId="2" fillId="0" borderId="0" xfId="0" applyFont="1" applyAlignment="1">
      <alignment horizontal="center"/>
    </xf>
    <xf numFmtId="0" fontId="6" fillId="0" borderId="0" xfId="0" applyFont="1" applyAlignment="1"/>
    <xf numFmtId="0" fontId="2" fillId="0" borderId="1" xfId="0" applyFont="1" applyBorder="1" applyAlignment="1" applyProtection="1">
      <alignment horizontal="center"/>
      <protection locked="0"/>
    </xf>
    <xf numFmtId="0" fontId="2" fillId="0" borderId="0" xfId="0" applyFont="1" applyAlignment="1" applyProtection="1">
      <protection locked="0"/>
    </xf>
    <xf numFmtId="164" fontId="2" fillId="0" borderId="0" xfId="3" applyNumberFormat="1" applyFont="1" applyAlignment="1" applyProtection="1">
      <protection locked="0"/>
    </xf>
    <xf numFmtId="0" fontId="2" fillId="0" borderId="0" xfId="0" applyFont="1" applyAlignment="1" applyProtection="1">
      <alignment horizontal="left"/>
      <protection locked="0"/>
    </xf>
    <xf numFmtId="164" fontId="2" fillId="0" borderId="0" xfId="3" applyNumberFormat="1" applyFont="1" applyBorder="1" applyAlignment="1" applyProtection="1">
      <alignment horizontal="center"/>
      <protection locked="0"/>
    </xf>
    <xf numFmtId="0" fontId="4" fillId="0" borderId="0" xfId="0" applyFont="1" applyAlignment="1">
      <alignment horizontal="center"/>
    </xf>
    <xf numFmtId="0" fontId="2" fillId="0" borderId="0" xfId="0" applyFont="1" applyAlignment="1" applyProtection="1">
      <alignment horizontal="right"/>
      <protection locked="0"/>
    </xf>
    <xf numFmtId="9" fontId="2" fillId="0" borderId="0" xfId="0" applyNumberFormat="1" applyFont="1" applyAlignment="1">
      <alignment vertical="top" wrapText="1"/>
    </xf>
    <xf numFmtId="44" fontId="3" fillId="0" borderId="0" xfId="4" applyFont="1" applyAlignment="1">
      <alignment horizontal="center"/>
    </xf>
    <xf numFmtId="164" fontId="10" fillId="0" borderId="0" xfId="3" applyNumberFormat="1" applyFont="1" applyAlignment="1" applyProtection="1">
      <protection locked="0"/>
    </xf>
    <xf numFmtId="164" fontId="10" fillId="0" borderId="3" xfId="3" applyNumberFormat="1" applyFont="1" applyBorder="1" applyAlignment="1"/>
    <xf numFmtId="164" fontId="10" fillId="0" borderId="2" xfId="3" applyNumberFormat="1" applyFont="1" applyBorder="1" applyAlignment="1"/>
    <xf numFmtId="0" fontId="10" fillId="0" borderId="0" xfId="0" applyFont="1" applyAlignment="1" applyProtection="1">
      <alignment horizontal="center"/>
      <protection locked="0"/>
    </xf>
    <xf numFmtId="0" fontId="11" fillId="0" borderId="0" xfId="0" applyFont="1" applyAlignment="1">
      <alignment horizontal="left"/>
    </xf>
    <xf numFmtId="0" fontId="12" fillId="0" borderId="0" xfId="0" applyFont="1" applyAlignment="1">
      <alignment horizontal="right"/>
    </xf>
    <xf numFmtId="0" fontId="10" fillId="0" borderId="0" xfId="0" applyFont="1" applyAlignment="1"/>
    <xf numFmtId="0" fontId="10" fillId="0" borderId="0" xfId="0" applyFont="1" applyAlignment="1" applyProtection="1">
      <protection locked="0"/>
    </xf>
    <xf numFmtId="0" fontId="13" fillId="0" borderId="0" xfId="0" applyFont="1" applyAlignment="1"/>
    <xf numFmtId="0" fontId="10" fillId="0" borderId="0" xfId="0" applyFont="1" applyAlignment="1">
      <alignment vertical="top" wrapText="1"/>
    </xf>
    <xf numFmtId="3" fontId="16" fillId="0" borderId="0" xfId="0" applyNumberFormat="1" applyFont="1" applyAlignment="1"/>
    <xf numFmtId="0" fontId="4" fillId="0" borderId="6" xfId="0" applyFont="1" applyBorder="1" applyAlignment="1">
      <alignment horizontal="center"/>
    </xf>
    <xf numFmtId="0" fontId="2" fillId="0" borderId="3" xfId="0" applyFont="1" applyBorder="1" applyAlignment="1" applyProtection="1">
      <alignment vertical="top" wrapText="1"/>
      <protection locked="0"/>
    </xf>
    <xf numFmtId="0" fontId="2" fillId="0" borderId="2" xfId="0" applyFont="1" applyBorder="1" applyAlignment="1" applyProtection="1">
      <alignment vertical="top" wrapText="1"/>
      <protection locked="0"/>
    </xf>
    <xf numFmtId="0" fontId="2" fillId="0" borderId="4" xfId="0" applyFont="1" applyBorder="1" applyAlignment="1" applyProtection="1">
      <alignment vertical="top" wrapText="1"/>
      <protection locked="0"/>
    </xf>
    <xf numFmtId="0" fontId="7" fillId="0" borderId="0" xfId="0" applyFont="1" applyAlignment="1">
      <alignment horizontal="right" vertical="top" wrapText="1"/>
    </xf>
    <xf numFmtId="0" fontId="11" fillId="0" borderId="0" xfId="0" applyFont="1" applyAlignment="1">
      <alignment horizontal="left"/>
    </xf>
    <xf numFmtId="0" fontId="2" fillId="0" borderId="1" xfId="0" applyFont="1" applyBorder="1" applyAlignment="1" applyProtection="1">
      <alignment horizontal="center"/>
      <protection locked="0"/>
    </xf>
    <xf numFmtId="0" fontId="5" fillId="0" borderId="0" xfId="0" applyFont="1" applyAlignment="1"/>
  </cellXfs>
  <cellStyles count="5">
    <cellStyle name="Comma" xfId="3" builtinId="3"/>
    <cellStyle name="Comma0" xfId="1" xr:uid="{00000000-0005-0000-0000-000001000000}"/>
    <cellStyle name="Currency" xfId="4" builtinId="4"/>
    <cellStyle name="Currency0" xfId="2" xr:uid="{00000000-0005-0000-0000-000002000000}"/>
    <cellStyle name="Normal" xfId="0" builtinId="0"/>
  </cellStyles>
  <dxfs count="4">
    <dxf>
      <fill>
        <patternFill>
          <bgColor rgb="FFFFFF00"/>
        </patternFill>
      </fill>
    </dxf>
    <dxf>
      <font>
        <color rgb="FFFF0000"/>
      </font>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dxf>
    <dxf>
      <font>
        <color rgb="FFFF0000"/>
      </font>
      <fill>
        <patternFill>
          <bgColor rgb="FFFFFF00"/>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18FB3-8311-4132-84A7-95E4808A1A6F}">
  <sheetPr>
    <pageSetUpPr fitToPage="1"/>
  </sheetPr>
  <dimension ref="A1:M47"/>
  <sheetViews>
    <sheetView topLeftCell="A4" workbookViewId="0">
      <selection activeCell="A10" sqref="A10:L10"/>
    </sheetView>
  </sheetViews>
  <sheetFormatPr defaultRowHeight="12.75" x14ac:dyDescent="0.2"/>
  <cols>
    <col min="1" max="1" width="34.33203125" style="1" bestFit="1" customWidth="1"/>
    <col min="2" max="12" width="17.1640625" style="1" customWidth="1"/>
    <col min="13" max="16384" width="9.33203125" style="1"/>
  </cols>
  <sheetData>
    <row r="1" spans="1:13" ht="15.75" x14ac:dyDescent="0.25">
      <c r="A1" s="30" t="s">
        <v>124</v>
      </c>
      <c r="B1" s="30"/>
      <c r="F1" s="5"/>
      <c r="G1" s="5"/>
      <c r="H1" s="5"/>
      <c r="I1" s="5"/>
      <c r="J1" s="5"/>
      <c r="K1" s="31" t="s">
        <v>39</v>
      </c>
      <c r="L1" s="33">
        <v>2302</v>
      </c>
    </row>
    <row r="2" spans="1:13" ht="15.75" x14ac:dyDescent="0.25">
      <c r="A2" s="42" t="s">
        <v>153</v>
      </c>
      <c r="B2" s="42"/>
      <c r="K2" s="32"/>
      <c r="L2" s="32"/>
    </row>
    <row r="4" spans="1:13" x14ac:dyDescent="0.2">
      <c r="A4" s="3" t="s">
        <v>26</v>
      </c>
      <c r="B4" s="43" t="s">
        <v>170</v>
      </c>
      <c r="C4" s="43"/>
      <c r="D4" s="43"/>
      <c r="E4" s="43"/>
      <c r="F4" s="43"/>
      <c r="G4" s="43"/>
      <c r="H4" s="43"/>
      <c r="I4" s="43"/>
      <c r="J4" s="43"/>
      <c r="K4" s="43"/>
      <c r="L4" s="43"/>
    </row>
    <row r="5" spans="1:13" x14ac:dyDescent="0.2">
      <c r="A5" s="3"/>
      <c r="B5" s="15"/>
      <c r="C5" s="15"/>
      <c r="D5" s="15"/>
      <c r="E5" s="15"/>
      <c r="F5" s="15"/>
      <c r="G5" s="15"/>
      <c r="H5" s="15"/>
      <c r="I5" s="15"/>
      <c r="J5" s="15"/>
      <c r="K5" s="15"/>
      <c r="L5" s="15"/>
    </row>
    <row r="6" spans="1:13" hidden="1" x14ac:dyDescent="0.2">
      <c r="A6" s="3" t="s">
        <v>27</v>
      </c>
      <c r="B6" s="43" t="s">
        <v>41</v>
      </c>
      <c r="C6" s="43"/>
      <c r="D6" s="5" t="s">
        <v>28</v>
      </c>
      <c r="E6" s="43" t="s">
        <v>151</v>
      </c>
      <c r="F6" s="43"/>
      <c r="G6" s="43"/>
      <c r="H6" s="5" t="s">
        <v>24</v>
      </c>
      <c r="I6" s="43" t="s">
        <v>55</v>
      </c>
      <c r="J6" s="43"/>
      <c r="K6" s="5" t="s">
        <v>25</v>
      </c>
      <c r="L6" s="17"/>
    </row>
    <row r="7" spans="1:13" hidden="1" x14ac:dyDescent="0.2">
      <c r="E7" s="5"/>
      <c r="H7" s="14"/>
      <c r="I7" s="37" t="s">
        <v>123</v>
      </c>
      <c r="J7" s="37"/>
      <c r="K7" s="14"/>
      <c r="L7" s="22" t="s">
        <v>123</v>
      </c>
      <c r="M7" s="3"/>
    </row>
    <row r="8" spans="1:13" x14ac:dyDescent="0.2">
      <c r="E8" s="5"/>
      <c r="F8" s="14"/>
      <c r="G8" s="14"/>
      <c r="H8" s="14"/>
      <c r="I8" s="14"/>
      <c r="J8" s="14"/>
      <c r="K8" s="14"/>
      <c r="L8" s="14"/>
      <c r="M8" s="3"/>
    </row>
    <row r="9" spans="1:13" x14ac:dyDescent="0.2">
      <c r="A9" s="10" t="s">
        <v>125</v>
      </c>
    </row>
    <row r="10" spans="1:13" ht="105.75" customHeight="1" x14ac:dyDescent="0.2">
      <c r="A10" s="38" t="s">
        <v>156</v>
      </c>
      <c r="B10" s="39"/>
      <c r="C10" s="39"/>
      <c r="D10" s="39"/>
      <c r="E10" s="39"/>
      <c r="F10" s="39"/>
      <c r="G10" s="39"/>
      <c r="H10" s="39"/>
      <c r="I10" s="39"/>
      <c r="J10" s="39"/>
      <c r="K10" s="39"/>
      <c r="L10" s="40"/>
    </row>
    <row r="12" spans="1:13" x14ac:dyDescent="0.2">
      <c r="A12" s="4" t="s">
        <v>158</v>
      </c>
      <c r="B12" s="4"/>
      <c r="C12" s="4"/>
      <c r="D12" s="4"/>
      <c r="E12" s="4"/>
      <c r="F12" s="4"/>
      <c r="G12" s="4"/>
      <c r="H12" s="4"/>
      <c r="I12" s="4"/>
      <c r="J12" s="4"/>
      <c r="K12" s="4"/>
      <c r="L12" s="4"/>
    </row>
    <row r="13" spans="1:13" x14ac:dyDescent="0.2">
      <c r="A13" s="24">
        <v>0.03</v>
      </c>
      <c r="B13" s="4"/>
      <c r="C13" s="4"/>
      <c r="D13" s="4"/>
      <c r="E13" s="4"/>
      <c r="F13" s="4"/>
      <c r="G13" s="4"/>
      <c r="H13" s="41"/>
      <c r="I13" s="41"/>
      <c r="J13" s="41"/>
      <c r="K13" s="41"/>
      <c r="L13" s="29" t="s">
        <v>152</v>
      </c>
    </row>
    <row r="14" spans="1:13" x14ac:dyDescent="0.2">
      <c r="A14" s="10" t="s">
        <v>167</v>
      </c>
    </row>
    <row r="15" spans="1:13" x14ac:dyDescent="0.2">
      <c r="A15" s="25">
        <v>370000</v>
      </c>
      <c r="B15" s="11">
        <v>2022</v>
      </c>
      <c r="C15" s="11">
        <f>+B15+1</f>
        <v>2023</v>
      </c>
      <c r="D15" s="11">
        <f>+C15+1</f>
        <v>2024</v>
      </c>
      <c r="E15" s="11">
        <f>+D15+1</f>
        <v>2025</v>
      </c>
      <c r="F15" s="11">
        <f>+E15+1</f>
        <v>2026</v>
      </c>
      <c r="G15" s="11">
        <f t="shared" ref="G15:K15" si="0">+F15+1</f>
        <v>2027</v>
      </c>
      <c r="H15" s="11">
        <f t="shared" si="0"/>
        <v>2028</v>
      </c>
      <c r="I15" s="11">
        <f t="shared" si="0"/>
        <v>2029</v>
      </c>
      <c r="J15" s="11">
        <f t="shared" si="0"/>
        <v>2030</v>
      </c>
      <c r="K15" s="11">
        <f t="shared" si="0"/>
        <v>2031</v>
      </c>
      <c r="L15" s="11" t="s">
        <v>45</v>
      </c>
    </row>
    <row r="16" spans="1:13" x14ac:dyDescent="0.2">
      <c r="A16" s="18" t="s">
        <v>159</v>
      </c>
      <c r="B16" s="26">
        <f>A15+A15*$A$13</f>
        <v>381100</v>
      </c>
      <c r="C16" s="19">
        <f>B16+B16*$A$13</f>
        <v>392533</v>
      </c>
      <c r="D16" s="26">
        <f>C16+C16*$A$13</f>
        <v>404308.99</v>
      </c>
      <c r="E16" s="19">
        <f>(D16+D16*$A$13)*2</f>
        <v>832876.51939999999</v>
      </c>
      <c r="F16" s="26">
        <f>E16+E16*$A$13</f>
        <v>857862.81498200004</v>
      </c>
      <c r="G16" s="19">
        <v>441799</v>
      </c>
      <c r="H16" s="26">
        <f>G16+G16*$A$13</f>
        <v>455052.97</v>
      </c>
      <c r="I16" s="19">
        <f>H16+H16*$A$13</f>
        <v>468704.55909999995</v>
      </c>
      <c r="J16" s="26">
        <f>I16+I16*$A$13</f>
        <v>482765.69587299996</v>
      </c>
      <c r="K16" s="19">
        <f>J16+J16*$A$13</f>
        <v>497248.66674918996</v>
      </c>
      <c r="L16" s="6">
        <f>SUM(B16:K16)</f>
        <v>5214252.2161041889</v>
      </c>
    </row>
    <row r="17" spans="1:12" x14ac:dyDescent="0.2">
      <c r="A17" s="18" t="s">
        <v>160</v>
      </c>
      <c r="B17" s="26">
        <v>65000</v>
      </c>
      <c r="C17" s="26">
        <f>B17+B17*$A$13</f>
        <v>66950</v>
      </c>
      <c r="D17" s="26">
        <f t="shared" ref="D17:K17" si="1">C17+C17*$A$13</f>
        <v>68958.5</v>
      </c>
      <c r="E17" s="26">
        <f t="shared" si="1"/>
        <v>71027.255000000005</v>
      </c>
      <c r="F17" s="19">
        <f t="shared" si="1"/>
        <v>73158.072650000002</v>
      </c>
      <c r="G17" s="26">
        <f t="shared" si="1"/>
        <v>75352.814829499999</v>
      </c>
      <c r="H17" s="26">
        <f t="shared" si="1"/>
        <v>77613.399274384996</v>
      </c>
      <c r="I17" s="26">
        <f t="shared" si="1"/>
        <v>79941.80125261654</v>
      </c>
      <c r="J17" s="26">
        <f t="shared" si="1"/>
        <v>82340.055290195043</v>
      </c>
      <c r="K17" s="26">
        <f t="shared" si="1"/>
        <v>84810.256948900889</v>
      </c>
      <c r="L17" s="6">
        <f t="shared" ref="L17:L21" si="2">SUM(B17:K17)</f>
        <v>745152.15524559747</v>
      </c>
    </row>
    <row r="18" spans="1:12" x14ac:dyDescent="0.2">
      <c r="A18" s="18"/>
      <c r="B18" s="19"/>
      <c r="C18" s="19"/>
      <c r="D18" s="19"/>
      <c r="E18" s="19"/>
      <c r="F18" s="19"/>
      <c r="G18" s="19"/>
      <c r="H18" s="19"/>
      <c r="I18" s="19"/>
      <c r="J18" s="19"/>
      <c r="K18" s="19"/>
      <c r="L18" s="6">
        <f t="shared" si="2"/>
        <v>0</v>
      </c>
    </row>
    <row r="19" spans="1:12" x14ac:dyDescent="0.2">
      <c r="A19" s="18"/>
      <c r="B19" s="19"/>
      <c r="C19" s="19"/>
      <c r="D19" s="19"/>
      <c r="E19" s="19"/>
      <c r="F19" s="19"/>
      <c r="G19" s="19"/>
      <c r="H19" s="19"/>
      <c r="I19" s="19"/>
      <c r="J19" s="19"/>
      <c r="K19" s="19"/>
      <c r="L19" s="6">
        <f t="shared" si="2"/>
        <v>0</v>
      </c>
    </row>
    <row r="20" spans="1:12" x14ac:dyDescent="0.2">
      <c r="A20" s="18" t="s">
        <v>161</v>
      </c>
      <c r="B20" s="19"/>
      <c r="C20" s="19">
        <v>-5000</v>
      </c>
      <c r="D20" s="19"/>
      <c r="E20" s="19"/>
      <c r="F20" s="19">
        <v>-1000</v>
      </c>
      <c r="G20" s="19">
        <v>-5000</v>
      </c>
      <c r="H20" s="19"/>
      <c r="I20" s="19">
        <v>-5000</v>
      </c>
      <c r="J20" s="19"/>
      <c r="K20" s="19">
        <v>-5000</v>
      </c>
      <c r="L20" s="6">
        <f t="shared" si="2"/>
        <v>-21000</v>
      </c>
    </row>
    <row r="21" spans="1:12" x14ac:dyDescent="0.2">
      <c r="A21" s="18"/>
      <c r="B21" s="19"/>
      <c r="C21" s="19"/>
      <c r="D21" s="19"/>
      <c r="E21" s="19"/>
      <c r="F21" s="19"/>
      <c r="G21" s="19"/>
      <c r="H21" s="19"/>
      <c r="I21" s="19"/>
      <c r="J21" s="19"/>
      <c r="K21" s="19"/>
      <c r="L21" s="6">
        <f t="shared" si="2"/>
        <v>0</v>
      </c>
    </row>
    <row r="22" spans="1:12" x14ac:dyDescent="0.2">
      <c r="A22" s="3" t="s">
        <v>5</v>
      </c>
      <c r="B22" s="27">
        <f t="shared" ref="B22:L22" si="3">SUM(B16:B21)</f>
        <v>446100</v>
      </c>
      <c r="C22" s="8">
        <f t="shared" si="3"/>
        <v>454483</v>
      </c>
      <c r="D22" s="28">
        <f t="shared" si="3"/>
        <v>473267.49</v>
      </c>
      <c r="E22" s="8">
        <f>SUM(E16:E21)</f>
        <v>903903.77439999999</v>
      </c>
      <c r="F22" s="8">
        <f>SUM(F17:F21)</f>
        <v>72158.072650000002</v>
      </c>
      <c r="G22" s="8">
        <f t="shared" si="3"/>
        <v>512151.81482949998</v>
      </c>
      <c r="H22" s="28">
        <f t="shared" si="3"/>
        <v>532666.36927438492</v>
      </c>
      <c r="I22" s="8">
        <f t="shared" si="3"/>
        <v>543646.36035261652</v>
      </c>
      <c r="J22" s="28">
        <f t="shared" si="3"/>
        <v>565105.751163195</v>
      </c>
      <c r="K22" s="8">
        <f t="shared" si="3"/>
        <v>577058.92369809083</v>
      </c>
      <c r="L22" s="9">
        <f t="shared" si="3"/>
        <v>5938404.3713497864</v>
      </c>
    </row>
    <row r="24" spans="1:12" x14ac:dyDescent="0.2">
      <c r="A24" s="10" t="s">
        <v>168</v>
      </c>
      <c r="B24" s="3"/>
      <c r="C24" s="3"/>
      <c r="D24" s="3"/>
      <c r="E24" s="3"/>
      <c r="F24" s="3"/>
      <c r="G24" s="3"/>
      <c r="H24" s="3"/>
      <c r="I24" s="3"/>
      <c r="J24" s="3"/>
      <c r="K24" s="3"/>
      <c r="L24" s="3"/>
    </row>
    <row r="25" spans="1:12" x14ac:dyDescent="0.2">
      <c r="A25" s="2"/>
      <c r="B25" s="11">
        <f>+B15</f>
        <v>2022</v>
      </c>
      <c r="C25" s="11">
        <f>+C15</f>
        <v>2023</v>
      </c>
      <c r="D25" s="11">
        <f>+D15</f>
        <v>2024</v>
      </c>
      <c r="E25" s="11">
        <f>+E15</f>
        <v>2025</v>
      </c>
      <c r="F25" s="11">
        <f>+F15</f>
        <v>2026</v>
      </c>
      <c r="G25" s="11">
        <f t="shared" ref="G25:K25" si="4">+G15</f>
        <v>2027</v>
      </c>
      <c r="H25" s="11">
        <f t="shared" si="4"/>
        <v>2028</v>
      </c>
      <c r="I25" s="11">
        <f t="shared" si="4"/>
        <v>2029</v>
      </c>
      <c r="J25" s="11">
        <f t="shared" si="4"/>
        <v>2030</v>
      </c>
      <c r="K25" s="11">
        <f t="shared" si="4"/>
        <v>2031</v>
      </c>
      <c r="L25" s="11" t="s">
        <v>45</v>
      </c>
    </row>
    <row r="26" spans="1:12" x14ac:dyDescent="0.2">
      <c r="A26" s="20" t="s">
        <v>163</v>
      </c>
      <c r="B26" s="21" t="s">
        <v>162</v>
      </c>
      <c r="C26" s="21"/>
      <c r="D26" s="21"/>
      <c r="E26" s="21"/>
      <c r="F26" s="21"/>
      <c r="G26" s="21"/>
      <c r="H26" s="21"/>
      <c r="I26" s="21"/>
      <c r="J26" s="21"/>
      <c r="K26" s="21"/>
      <c r="L26" s="6">
        <f>SUM(B26:K26)</f>
        <v>0</v>
      </c>
    </row>
    <row r="27" spans="1:12" x14ac:dyDescent="0.2">
      <c r="A27" s="23" t="s">
        <v>164</v>
      </c>
      <c r="B27" s="19"/>
      <c r="C27" s="19">
        <f>C22*0.5</f>
        <v>227241.5</v>
      </c>
      <c r="D27" s="26">
        <f t="shared" ref="D27:K27" si="5">D22*0.5</f>
        <v>236633.745</v>
      </c>
      <c r="E27" s="19">
        <f t="shared" si="5"/>
        <v>451951.8872</v>
      </c>
      <c r="F27" s="19">
        <f t="shared" si="5"/>
        <v>36079.036325000001</v>
      </c>
      <c r="G27" s="19">
        <f t="shared" si="5"/>
        <v>256075.90741474999</v>
      </c>
      <c r="H27" s="26">
        <f t="shared" si="5"/>
        <v>266333.18463719246</v>
      </c>
      <c r="I27" s="19">
        <f t="shared" si="5"/>
        <v>271823.18017630826</v>
      </c>
      <c r="J27" s="26">
        <f t="shared" si="5"/>
        <v>282552.8755815975</v>
      </c>
      <c r="K27" s="19">
        <f t="shared" si="5"/>
        <v>288529.46184904542</v>
      </c>
      <c r="L27" s="6">
        <f t="shared" ref="L27:L35" si="6">SUM(B27:K27)</f>
        <v>2317220.7781838938</v>
      </c>
    </row>
    <row r="28" spans="1:12" x14ac:dyDescent="0.2">
      <c r="A28" s="20"/>
      <c r="B28" s="19"/>
      <c r="C28" s="19"/>
      <c r="D28" s="26"/>
      <c r="E28" s="19"/>
      <c r="F28" s="19"/>
      <c r="G28" s="19"/>
      <c r="H28" s="26"/>
      <c r="I28" s="19"/>
      <c r="J28" s="26"/>
      <c r="K28" s="19"/>
      <c r="L28" s="6">
        <f t="shared" si="6"/>
        <v>0</v>
      </c>
    </row>
    <row r="29" spans="1:12" x14ac:dyDescent="0.2">
      <c r="A29" s="23" t="s">
        <v>165</v>
      </c>
      <c r="B29" s="19"/>
      <c r="C29" s="19">
        <f>C22*0.45</f>
        <v>204517.35</v>
      </c>
      <c r="D29" s="26">
        <f t="shared" ref="D29:K29" si="7">D22*0.45</f>
        <v>212970.37049999999</v>
      </c>
      <c r="E29" s="19">
        <f t="shared" si="7"/>
        <v>406756.69848000002</v>
      </c>
      <c r="F29" s="19">
        <f t="shared" si="7"/>
        <v>32471.132692500003</v>
      </c>
      <c r="G29" s="19">
        <f t="shared" si="7"/>
        <v>230468.316673275</v>
      </c>
      <c r="H29" s="26">
        <f t="shared" si="7"/>
        <v>239699.86617347322</v>
      </c>
      <c r="I29" s="19">
        <f t="shared" si="7"/>
        <v>244640.86215867745</v>
      </c>
      <c r="J29" s="26">
        <f t="shared" si="7"/>
        <v>254297.58802343777</v>
      </c>
      <c r="K29" s="19">
        <f t="shared" si="7"/>
        <v>259676.51566414087</v>
      </c>
      <c r="L29" s="6">
        <f t="shared" si="6"/>
        <v>2085498.7003655045</v>
      </c>
    </row>
    <row r="30" spans="1:12" x14ac:dyDescent="0.2">
      <c r="A30" s="20"/>
      <c r="B30" s="19"/>
      <c r="C30" s="19"/>
      <c r="D30" s="26"/>
      <c r="E30" s="19"/>
      <c r="F30" s="19"/>
      <c r="G30" s="19"/>
      <c r="H30" s="26"/>
      <c r="I30" s="19"/>
      <c r="J30" s="26"/>
      <c r="K30" s="19"/>
      <c r="L30" s="6">
        <f t="shared" si="6"/>
        <v>0</v>
      </c>
    </row>
    <row r="31" spans="1:12" s="3" customFormat="1" x14ac:dyDescent="0.2">
      <c r="A31" s="23" t="s">
        <v>166</v>
      </c>
      <c r="B31" s="19"/>
      <c r="C31" s="19">
        <f>C22*0.05</f>
        <v>22724.15</v>
      </c>
      <c r="D31" s="26">
        <f t="shared" ref="D31:K31" si="8">D22*0.05</f>
        <v>23663.374500000002</v>
      </c>
      <c r="E31" s="19">
        <f t="shared" si="8"/>
        <v>45195.188720000006</v>
      </c>
      <c r="F31" s="19">
        <f t="shared" si="8"/>
        <v>3607.9036325000002</v>
      </c>
      <c r="G31" s="19">
        <f t="shared" si="8"/>
        <v>25607.590741475</v>
      </c>
      <c r="H31" s="26">
        <f t="shared" si="8"/>
        <v>26633.318463719246</v>
      </c>
      <c r="I31" s="19">
        <f t="shared" si="8"/>
        <v>27182.318017630827</v>
      </c>
      <c r="J31" s="26">
        <f t="shared" si="8"/>
        <v>28255.287558159751</v>
      </c>
      <c r="K31" s="19">
        <f t="shared" si="8"/>
        <v>28852.946184904544</v>
      </c>
      <c r="L31" s="6">
        <f t="shared" si="6"/>
        <v>231722.0778183894</v>
      </c>
    </row>
    <row r="32" spans="1:12" x14ac:dyDescent="0.2">
      <c r="A32" s="20"/>
      <c r="B32" s="19"/>
      <c r="C32" s="19"/>
      <c r="D32" s="26"/>
      <c r="E32" s="19"/>
      <c r="F32" s="19"/>
      <c r="G32" s="19"/>
      <c r="H32" s="26"/>
      <c r="I32" s="19"/>
      <c r="J32" s="26"/>
      <c r="K32" s="19"/>
      <c r="L32" s="6">
        <f>SUM(B32:K32)</f>
        <v>0</v>
      </c>
    </row>
    <row r="33" spans="1:12" x14ac:dyDescent="0.2">
      <c r="A33" s="20"/>
      <c r="B33" s="19"/>
      <c r="C33" s="19"/>
      <c r="D33" s="26"/>
      <c r="E33" s="19"/>
      <c r="F33" s="19"/>
      <c r="G33" s="19"/>
      <c r="H33" s="26"/>
      <c r="I33" s="19"/>
      <c r="J33" s="26"/>
      <c r="K33" s="19"/>
      <c r="L33" s="6">
        <f t="shared" si="6"/>
        <v>0</v>
      </c>
    </row>
    <row r="34" spans="1:12" x14ac:dyDescent="0.2">
      <c r="A34" s="20"/>
      <c r="B34" s="19"/>
      <c r="C34" s="19"/>
      <c r="D34" s="26"/>
      <c r="E34" s="19"/>
      <c r="F34" s="19"/>
      <c r="G34" s="19"/>
      <c r="H34" s="26"/>
      <c r="I34" s="19"/>
      <c r="J34" s="26"/>
      <c r="K34" s="19"/>
      <c r="L34" s="6">
        <f t="shared" si="6"/>
        <v>0</v>
      </c>
    </row>
    <row r="35" spans="1:12" x14ac:dyDescent="0.2">
      <c r="A35" s="20"/>
      <c r="B35" s="19"/>
      <c r="C35" s="19"/>
      <c r="D35" s="26"/>
      <c r="E35" s="19"/>
      <c r="F35" s="19"/>
      <c r="G35" s="19"/>
      <c r="H35" s="26"/>
      <c r="I35" s="19"/>
      <c r="J35" s="26"/>
      <c r="K35" s="19"/>
      <c r="L35" s="6">
        <f t="shared" si="6"/>
        <v>0</v>
      </c>
    </row>
    <row r="36" spans="1:12" x14ac:dyDescent="0.2">
      <c r="A36" s="3" t="s">
        <v>6</v>
      </c>
      <c r="B36" s="7">
        <f t="shared" ref="B36:L36" si="9">SUM(B26:B35)</f>
        <v>0</v>
      </c>
      <c r="C36" s="8">
        <f t="shared" si="9"/>
        <v>454483</v>
      </c>
      <c r="D36" s="28">
        <f t="shared" si="9"/>
        <v>473267.48999999993</v>
      </c>
      <c r="E36" s="8">
        <f>SUM(E26:E35)</f>
        <v>903903.77439999999</v>
      </c>
      <c r="F36" s="8">
        <f t="shared" si="9"/>
        <v>72158.072650000016</v>
      </c>
      <c r="G36" s="8">
        <f t="shared" si="9"/>
        <v>512151.81482949998</v>
      </c>
      <c r="H36" s="28">
        <f t="shared" si="9"/>
        <v>532666.36927438492</v>
      </c>
      <c r="I36" s="8">
        <f t="shared" si="9"/>
        <v>543646.36035261652</v>
      </c>
      <c r="J36" s="28">
        <f t="shared" si="9"/>
        <v>565105.75116319512</v>
      </c>
      <c r="K36" s="8">
        <f t="shared" si="9"/>
        <v>577058.92369809083</v>
      </c>
      <c r="L36" s="9">
        <f t="shared" si="9"/>
        <v>4634441.5563677875</v>
      </c>
    </row>
    <row r="37" spans="1:12" hidden="1" x14ac:dyDescent="0.2">
      <c r="A37" s="13" t="s">
        <v>59</v>
      </c>
      <c r="B37" s="12">
        <f>ROUND(B36-B22,2)</f>
        <v>-446100</v>
      </c>
      <c r="C37" s="12">
        <f t="shared" ref="C37:L37" si="10">ROUND(C36-C22,2)</f>
        <v>0</v>
      </c>
      <c r="D37" s="12">
        <f t="shared" si="10"/>
        <v>0</v>
      </c>
      <c r="E37" s="12">
        <f>ROUND(E36-E22,2)</f>
        <v>0</v>
      </c>
      <c r="F37" s="12">
        <f t="shared" si="10"/>
        <v>0</v>
      </c>
      <c r="G37" s="12">
        <f t="shared" si="10"/>
        <v>0</v>
      </c>
      <c r="H37" s="12">
        <f t="shared" si="10"/>
        <v>0</v>
      </c>
      <c r="I37" s="12">
        <f t="shared" si="10"/>
        <v>0</v>
      </c>
      <c r="J37" s="12">
        <f t="shared" si="10"/>
        <v>0</v>
      </c>
      <c r="K37" s="12">
        <f t="shared" si="10"/>
        <v>0</v>
      </c>
      <c r="L37" s="12">
        <f t="shared" si="10"/>
        <v>-1303962.81</v>
      </c>
    </row>
    <row r="38" spans="1:12" x14ac:dyDescent="0.2">
      <c r="A38" s="13"/>
      <c r="B38" s="12"/>
      <c r="C38" s="12"/>
      <c r="D38" s="12"/>
      <c r="E38" s="12"/>
      <c r="F38" s="12"/>
      <c r="G38" s="12"/>
      <c r="H38" s="12"/>
      <c r="I38" s="12"/>
      <c r="J38" s="12"/>
      <c r="K38" s="12"/>
      <c r="L38" s="12"/>
    </row>
    <row r="39" spans="1:12" x14ac:dyDescent="0.2">
      <c r="A39" s="10" t="s">
        <v>169</v>
      </c>
    </row>
    <row r="40" spans="1:12" ht="59.25" customHeight="1" x14ac:dyDescent="0.2">
      <c r="A40" s="38" t="s">
        <v>157</v>
      </c>
      <c r="B40" s="39"/>
      <c r="C40" s="39"/>
      <c r="D40" s="39"/>
      <c r="E40" s="39"/>
      <c r="F40" s="39"/>
      <c r="G40" s="39"/>
      <c r="H40" s="39"/>
      <c r="I40" s="39"/>
      <c r="J40" s="39"/>
      <c r="K40" s="39"/>
      <c r="L40" s="40"/>
    </row>
    <row r="41" spans="1:12" x14ac:dyDescent="0.2">
      <c r="A41" s="4"/>
      <c r="B41" s="4"/>
      <c r="C41" s="4"/>
      <c r="D41" s="4"/>
      <c r="E41" s="4"/>
      <c r="F41" s="4"/>
      <c r="G41" s="4"/>
      <c r="H41" s="4"/>
      <c r="I41" s="4"/>
      <c r="J41" s="4"/>
      <c r="K41" s="4"/>
      <c r="L41" s="4"/>
    </row>
    <row r="42" spans="1:12" x14ac:dyDescent="0.2">
      <c r="A42" s="2"/>
      <c r="B42" s="11">
        <f>B25</f>
        <v>2022</v>
      </c>
      <c r="C42" s="11">
        <f t="shared" ref="C42:L42" si="11">C25</f>
        <v>2023</v>
      </c>
      <c r="D42" s="11">
        <f t="shared" si="11"/>
        <v>2024</v>
      </c>
      <c r="E42" s="11">
        <f t="shared" si="11"/>
        <v>2025</v>
      </c>
      <c r="F42" s="11">
        <f t="shared" si="11"/>
        <v>2026</v>
      </c>
      <c r="G42" s="11">
        <f t="shared" si="11"/>
        <v>2027</v>
      </c>
      <c r="H42" s="11">
        <f t="shared" si="11"/>
        <v>2028</v>
      </c>
      <c r="I42" s="11">
        <f t="shared" si="11"/>
        <v>2029</v>
      </c>
      <c r="J42" s="11">
        <f t="shared" si="11"/>
        <v>2030</v>
      </c>
      <c r="K42" s="11">
        <f t="shared" si="11"/>
        <v>2031</v>
      </c>
      <c r="L42" s="11" t="str">
        <f t="shared" si="11"/>
        <v>Total</v>
      </c>
    </row>
    <row r="43" spans="1:12" x14ac:dyDescent="0.2">
      <c r="A43" s="18" t="s">
        <v>155</v>
      </c>
      <c r="B43" s="19"/>
      <c r="C43" s="19"/>
      <c r="D43" s="19"/>
      <c r="E43" s="36">
        <v>10112</v>
      </c>
      <c r="F43" s="36">
        <v>10112</v>
      </c>
      <c r="G43" s="36">
        <v>10112</v>
      </c>
      <c r="H43" s="36">
        <v>10112</v>
      </c>
      <c r="I43" s="36">
        <v>10112</v>
      </c>
      <c r="J43" s="36">
        <v>10112</v>
      </c>
      <c r="K43" s="36">
        <v>10112</v>
      </c>
      <c r="L43" s="6">
        <f t="shared" ref="L43:L46" si="12">SUM(B43:K43)</f>
        <v>70784</v>
      </c>
    </row>
    <row r="44" spans="1:12" x14ac:dyDescent="0.2">
      <c r="A44" s="18" t="s">
        <v>154</v>
      </c>
      <c r="B44" s="19"/>
      <c r="C44" s="19"/>
      <c r="D44" s="19"/>
      <c r="E44" s="19">
        <v>690000</v>
      </c>
      <c r="F44" s="19"/>
      <c r="G44" s="19"/>
      <c r="H44" s="19"/>
      <c r="I44" s="19"/>
      <c r="J44" s="19">
        <v>220000</v>
      </c>
      <c r="K44" s="19"/>
      <c r="L44" s="6">
        <f t="shared" si="12"/>
        <v>910000</v>
      </c>
    </row>
    <row r="45" spans="1:12" x14ac:dyDescent="0.2">
      <c r="A45" s="18"/>
      <c r="B45" s="19"/>
      <c r="C45" s="19"/>
      <c r="D45" s="19"/>
      <c r="E45" s="19"/>
      <c r="F45" s="19"/>
      <c r="G45" s="19"/>
      <c r="H45" s="19"/>
      <c r="I45" s="19"/>
      <c r="J45" s="19"/>
      <c r="K45" s="19"/>
      <c r="L45" s="6">
        <f t="shared" si="12"/>
        <v>0</v>
      </c>
    </row>
    <row r="46" spans="1:12" x14ac:dyDescent="0.2">
      <c r="A46" s="18"/>
      <c r="B46" s="19"/>
      <c r="C46" s="19"/>
      <c r="D46" s="19"/>
      <c r="E46" s="19"/>
      <c r="F46" s="19"/>
      <c r="G46" s="19"/>
      <c r="H46" s="19"/>
      <c r="I46" s="19"/>
      <c r="J46" s="19"/>
      <c r="K46" s="19"/>
      <c r="L46" s="6">
        <f t="shared" si="12"/>
        <v>0</v>
      </c>
    </row>
    <row r="47" spans="1:12" x14ac:dyDescent="0.2">
      <c r="A47" s="1" t="s">
        <v>7</v>
      </c>
      <c r="B47" s="7">
        <f t="shared" ref="B47:L47" si="13">SUM(B43:B46)</f>
        <v>0</v>
      </c>
      <c r="C47" s="8">
        <f t="shared" si="13"/>
        <v>0</v>
      </c>
      <c r="D47" s="8">
        <f t="shared" si="13"/>
        <v>0</v>
      </c>
      <c r="E47" s="8">
        <f>SUM(E43:E46)</f>
        <v>700112</v>
      </c>
      <c r="F47" s="8">
        <f t="shared" si="13"/>
        <v>10112</v>
      </c>
      <c r="G47" s="8">
        <f t="shared" si="13"/>
        <v>10112</v>
      </c>
      <c r="H47" s="8">
        <f t="shared" si="13"/>
        <v>10112</v>
      </c>
      <c r="I47" s="8">
        <f t="shared" si="13"/>
        <v>10112</v>
      </c>
      <c r="J47" s="8">
        <f t="shared" si="13"/>
        <v>230112</v>
      </c>
      <c r="K47" s="8">
        <f t="shared" si="13"/>
        <v>10112</v>
      </c>
      <c r="L47" s="9">
        <f t="shared" si="13"/>
        <v>980784</v>
      </c>
    </row>
  </sheetData>
  <dataConsolidate/>
  <mergeCells count="9">
    <mergeCell ref="I7:J7"/>
    <mergeCell ref="A10:L10"/>
    <mergeCell ref="H13:K13"/>
    <mergeCell ref="A40:L40"/>
    <mergeCell ref="A2:B2"/>
    <mergeCell ref="B4:L4"/>
    <mergeCell ref="B6:C6"/>
    <mergeCell ref="E6:G6"/>
    <mergeCell ref="I6:J6"/>
  </mergeCells>
  <conditionalFormatting sqref="B37:L38">
    <cfRule type="cellIs" dxfId="3" priority="2" operator="notEqual">
      <formula>0</formula>
    </cfRule>
  </conditionalFormatting>
  <conditionalFormatting sqref="L13">
    <cfRule type="containsBlanks" dxfId="2" priority="1">
      <formula>LEN(TRIM(L13))=0</formula>
    </cfRule>
  </conditionalFormatting>
  <dataValidations count="12">
    <dataValidation type="list" allowBlank="1" showInputMessage="1" showErrorMessage="1" promptTitle="Select from drop-down" prompt="&quot;Scroll up&quot; if the drop down appears blank." sqref="A43:A46" xr:uid="{B9B93CF3-93E0-430C-B40A-A2085F606DB1}">
      <formula1>OperatingCosts</formula1>
    </dataValidation>
    <dataValidation allowBlank="1" showInputMessage="1" showErrorMessage="1" prompt="No need to re-type the original operating impact included in the adopted CIP.  Use this box to type a description of what has changed and it will be appended to the original operating impact." sqref="A40:L40" xr:uid="{BBDE2E6F-F464-4FA6-B8DA-288238D87835}"/>
    <dataValidation allowBlank="1" showInputMessage="1" showErrorMessage="1" prompt="No need to re-type the original description included in the adopted CIP.  Use this box to type a description of what has changed and it will be appended to the original description." sqref="A10:L10" xr:uid="{B03549A9-10B8-4364-A8FB-CC717AF06E83}"/>
    <dataValidation type="list" allowBlank="1" showInputMessage="1" showErrorMessage="1" promptTitle="Select from drop-down" prompt="Additional means these amounts should be ADDED or SUBTRACTED from the existing approved project._x000a__x000a_New Totals means the existing approved project amounts should be REPLACED by these amounts." sqref="L13" xr:uid="{A4CCAC59-CD27-4879-A1AF-4369AB9534CF}">
      <formula1>"Additional,New Totals"</formula1>
    </dataValidation>
    <dataValidation type="list" allowBlank="1" showInputMessage="1" showErrorMessage="1" promptTitle="Select from drop-down" prompt="&quot;Scroll up&quot; if the drop down appears blank." sqref="L6" xr:uid="{2E910220-5DC7-4676-9923-52A85715EA1A}">
      <formula1>Life</formula1>
    </dataValidation>
    <dataValidation type="list" allowBlank="1" showInputMessage="1" showErrorMessage="1" promptTitle="Select from drop-down" prompt="&quot;Scroll up&quot; if the drop down appears blank." sqref="I6:J6" xr:uid="{2BEE74F7-82C3-472E-B06A-A9A524CBB2A1}">
      <formula1>Priority</formula1>
    </dataValidation>
    <dataValidation allowBlank="1" showErrorMessage="1" promptTitle="Select from drop-down" prompt="&quot;Scroll up&quot; if the drop down appears blank." sqref="E6:G6" xr:uid="{8878201F-4B3F-4217-87E8-897B7A829B31}"/>
    <dataValidation type="list" allowBlank="1" showInputMessage="1" showErrorMessage="1" promptTitle="Select from drop-down" prompt="&quot;Scroll up&quot; if the drop down appears blank." sqref="B6:C6" xr:uid="{BF387845-7D67-4AA5-800C-CB577F553A07}">
      <formula1>Department</formula1>
    </dataValidation>
    <dataValidation allowBlank="1" showInputMessage="1" showErrorMessage="1" promptTitle="ERROR??" prompt="If this cell (or any on this row) is yellow or has an amount it means that your expenditures and funding sources do not match." sqref="L37:L38" xr:uid="{43C07895-A8E8-43F1-9B4F-D4E9DB6A0D27}"/>
    <dataValidation type="list" allowBlank="1" showInputMessage="1" showErrorMessage="1" promptTitle="Select from drop down" prompt="&quot;Scroll up&quot; if the drop down appears blank." sqref="A26:A35" xr:uid="{17989983-9C44-47B2-8DBC-EDDE985EF034}">
      <formula1>funding</formula1>
    </dataValidation>
    <dataValidation type="list" allowBlank="1" showInputMessage="1" showErrorMessage="1" promptTitle="Select from drop down" prompt="&quot;Scroll up&quot; if the drop down appears blank." sqref="A16:A21" xr:uid="{2C9E5D25-9750-4D8C-BE53-FAA2A5B145EA}">
      <formula1>Expenditures</formula1>
    </dataValidation>
    <dataValidation allowBlank="1" showInputMessage="1" showErrorMessage="1" promptTitle="New Projects Assigned by Finance" prompt="Enter the project number here.  If it is a new project, use the other form." sqref="L1" xr:uid="{8F62AFB6-8940-4438-A796-C028D7D42AB4}"/>
  </dataValidations>
  <printOptions horizontalCentered="1"/>
  <pageMargins left="0.25" right="0.25" top="0.25" bottom="0.5" header="0.5" footer="0.25"/>
  <pageSetup scale="82" orientation="landscape" horizontalDpi="4294967295" verticalDpi="4294967295" r:id="rId1"/>
  <headerFooter alignWithMargins="0">
    <oddFooter>&amp;L&amp;Z&amp;F\&amp;A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8"/>
  <sheetViews>
    <sheetView tabSelected="1" workbookViewId="0">
      <selection activeCell="M15" sqref="M15"/>
    </sheetView>
  </sheetViews>
  <sheetFormatPr defaultRowHeight="12.75" x14ac:dyDescent="0.2"/>
  <cols>
    <col min="1" max="1" width="34.33203125" style="1" bestFit="1" customWidth="1"/>
    <col min="2" max="12" width="17.1640625" style="1" customWidth="1"/>
    <col min="13" max="16384" width="9.33203125" style="1"/>
  </cols>
  <sheetData>
    <row r="1" spans="1:13" s="34" customFormat="1" ht="15.75" x14ac:dyDescent="0.25">
      <c r="A1" s="42" t="s">
        <v>124</v>
      </c>
      <c r="B1" s="42"/>
      <c r="C1" s="42"/>
    </row>
    <row r="2" spans="1:13" s="34" customFormat="1" ht="15.75" x14ac:dyDescent="0.25">
      <c r="A2" s="42" t="s">
        <v>175</v>
      </c>
      <c r="B2" s="42"/>
    </row>
    <row r="4" spans="1:13" x14ac:dyDescent="0.2">
      <c r="A4" s="3" t="s">
        <v>26</v>
      </c>
      <c r="B4" s="43" t="s">
        <v>171</v>
      </c>
      <c r="C4" s="43"/>
      <c r="D4" s="43"/>
      <c r="E4" s="43"/>
      <c r="F4" s="43"/>
      <c r="G4" s="43"/>
      <c r="H4" s="43"/>
      <c r="I4" s="43"/>
      <c r="J4" s="43"/>
      <c r="K4" s="43"/>
      <c r="L4" s="43"/>
    </row>
    <row r="5" spans="1:13" x14ac:dyDescent="0.2">
      <c r="A5" s="3"/>
      <c r="B5" s="15"/>
      <c r="C5" s="15"/>
      <c r="D5" s="15"/>
      <c r="E5" s="15"/>
      <c r="F5" s="15"/>
      <c r="G5" s="15"/>
      <c r="H5" s="15"/>
      <c r="I5" s="15"/>
      <c r="J5" s="15"/>
      <c r="K5" s="15"/>
      <c r="L5" s="15"/>
    </row>
    <row r="6" spans="1:13" hidden="1" x14ac:dyDescent="0.2">
      <c r="A6" s="3" t="s">
        <v>27</v>
      </c>
      <c r="B6" s="43" t="s">
        <v>41</v>
      </c>
      <c r="C6" s="43"/>
      <c r="D6" s="5" t="s">
        <v>28</v>
      </c>
      <c r="E6" s="43" t="s">
        <v>151</v>
      </c>
      <c r="F6" s="43"/>
      <c r="G6" s="43"/>
      <c r="H6" s="5" t="s">
        <v>24</v>
      </c>
      <c r="I6" s="43" t="s">
        <v>55</v>
      </c>
      <c r="J6" s="43"/>
      <c r="K6" s="5" t="s">
        <v>25</v>
      </c>
      <c r="L6" s="17"/>
    </row>
    <row r="7" spans="1:13" hidden="1" x14ac:dyDescent="0.2">
      <c r="E7" s="5"/>
      <c r="H7" s="14"/>
      <c r="I7" s="37" t="s">
        <v>123</v>
      </c>
      <c r="J7" s="37"/>
      <c r="K7" s="14"/>
      <c r="L7" s="22" t="s">
        <v>123</v>
      </c>
      <c r="M7" s="3"/>
    </row>
    <row r="8" spans="1:13" hidden="1" x14ac:dyDescent="0.2">
      <c r="A8" s="44" t="s">
        <v>128</v>
      </c>
      <c r="B8" s="44"/>
      <c r="C8" s="44"/>
      <c r="D8" s="44"/>
      <c r="E8" s="44"/>
      <c r="F8" s="44"/>
      <c r="G8" s="44"/>
      <c r="H8" s="44"/>
      <c r="I8" s="44"/>
      <c r="J8" s="44"/>
      <c r="K8" s="44"/>
      <c r="L8" s="44"/>
      <c r="M8" s="3"/>
    </row>
    <row r="9" spans="1:13" x14ac:dyDescent="0.2">
      <c r="E9" s="5"/>
      <c r="F9" s="14"/>
      <c r="G9" s="14"/>
      <c r="H9" s="14"/>
      <c r="I9" s="14"/>
      <c r="J9" s="14"/>
      <c r="K9" s="14"/>
      <c r="L9" s="14"/>
      <c r="M9" s="3"/>
    </row>
    <row r="10" spans="1:13" x14ac:dyDescent="0.2">
      <c r="A10" s="10" t="s">
        <v>125</v>
      </c>
    </row>
    <row r="11" spans="1:13" ht="113.25" customHeight="1" x14ac:dyDescent="0.2">
      <c r="A11" s="38" t="s">
        <v>176</v>
      </c>
      <c r="B11" s="39"/>
      <c r="C11" s="39"/>
      <c r="D11" s="39"/>
      <c r="E11" s="39"/>
      <c r="F11" s="39"/>
      <c r="G11" s="39"/>
      <c r="H11" s="39"/>
      <c r="I11" s="39"/>
      <c r="J11" s="39"/>
      <c r="K11" s="39"/>
      <c r="L11" s="40"/>
    </row>
    <row r="13" spans="1:13" x14ac:dyDescent="0.2">
      <c r="A13" s="4"/>
      <c r="B13" s="4"/>
      <c r="C13" s="4"/>
      <c r="D13" s="4"/>
      <c r="E13" s="4"/>
      <c r="F13" s="4"/>
      <c r="G13" s="4"/>
      <c r="H13" s="4"/>
      <c r="I13" s="4"/>
      <c r="J13" s="4"/>
      <c r="K13" s="4"/>
      <c r="L13" s="4"/>
    </row>
    <row r="14" spans="1:13" x14ac:dyDescent="0.2">
      <c r="A14" s="4"/>
      <c r="B14" s="35">
        <v>243800</v>
      </c>
      <c r="C14" s="35">
        <f>B14+B14*0.03</f>
        <v>251114</v>
      </c>
      <c r="D14" s="35">
        <f t="shared" ref="D14:K14" si="0">C14+C14*0.03</f>
        <v>258647.42</v>
      </c>
      <c r="E14" s="35">
        <f t="shared" si="0"/>
        <v>266406.84260000003</v>
      </c>
      <c r="F14" s="35">
        <f t="shared" si="0"/>
        <v>274399.04787800001</v>
      </c>
      <c r="G14" s="35">
        <f t="shared" si="0"/>
        <v>282631.01931434002</v>
      </c>
      <c r="H14" s="35">
        <f t="shared" si="0"/>
        <v>291109.94989377022</v>
      </c>
      <c r="I14" s="35">
        <f t="shared" si="0"/>
        <v>299843.24839058332</v>
      </c>
      <c r="J14" s="35">
        <f t="shared" si="0"/>
        <v>308838.54584230081</v>
      </c>
      <c r="K14" s="35">
        <f t="shared" si="0"/>
        <v>318103.70221756981</v>
      </c>
      <c r="L14" s="29" t="s">
        <v>152</v>
      </c>
    </row>
    <row r="15" spans="1:13" x14ac:dyDescent="0.2">
      <c r="A15" s="10" t="s">
        <v>126</v>
      </c>
    </row>
    <row r="16" spans="1:13" x14ac:dyDescent="0.2">
      <c r="A16" s="2"/>
      <c r="B16" s="11">
        <v>2025</v>
      </c>
      <c r="C16" s="11">
        <f>+B16+1</f>
        <v>2026</v>
      </c>
      <c r="D16" s="11">
        <f>+C16+1</f>
        <v>2027</v>
      </c>
      <c r="E16" s="11">
        <f>+D16+1</f>
        <v>2028</v>
      </c>
      <c r="F16" s="11">
        <f>+E16+1</f>
        <v>2029</v>
      </c>
      <c r="G16" s="11">
        <f t="shared" ref="G16:K16" si="1">+F16+1</f>
        <v>2030</v>
      </c>
      <c r="H16" s="11">
        <f t="shared" si="1"/>
        <v>2031</v>
      </c>
      <c r="I16" s="11">
        <f t="shared" si="1"/>
        <v>2032</v>
      </c>
      <c r="J16" s="11">
        <f t="shared" si="1"/>
        <v>2033</v>
      </c>
      <c r="K16" s="11">
        <f t="shared" si="1"/>
        <v>2034</v>
      </c>
      <c r="L16" s="11" t="s">
        <v>45</v>
      </c>
    </row>
    <row r="17" spans="1:12" x14ac:dyDescent="0.2">
      <c r="A17" s="18" t="s">
        <v>159</v>
      </c>
      <c r="B17" s="19">
        <v>239000</v>
      </c>
      <c r="C17" s="19">
        <f>B17+B17*0.03</f>
        <v>246170</v>
      </c>
      <c r="D17" s="19">
        <f>C17+C17*0.03</f>
        <v>253555.1</v>
      </c>
      <c r="E17" s="19">
        <f t="shared" ref="E17:K17" si="2">D17+D17*0.03</f>
        <v>261161.753</v>
      </c>
      <c r="F17" s="19">
        <f t="shared" si="2"/>
        <v>268996.60558999999</v>
      </c>
      <c r="G17" s="19">
        <f t="shared" si="2"/>
        <v>277066.50375769997</v>
      </c>
      <c r="H17" s="19">
        <f t="shared" si="2"/>
        <v>285378.49887043098</v>
      </c>
      <c r="I17" s="19">
        <f t="shared" si="2"/>
        <v>293939.85383654392</v>
      </c>
      <c r="J17" s="19">
        <f t="shared" si="2"/>
        <v>302758.04945164023</v>
      </c>
      <c r="K17" s="19">
        <f t="shared" si="2"/>
        <v>311840.7909351894</v>
      </c>
      <c r="L17" s="6">
        <f>SUM(B17:K17)</f>
        <v>2739867.1554415044</v>
      </c>
    </row>
    <row r="18" spans="1:12" x14ac:dyDescent="0.2">
      <c r="A18" s="18" t="s">
        <v>160</v>
      </c>
      <c r="B18" s="19"/>
      <c r="C18" s="19"/>
      <c r="D18" s="19"/>
      <c r="E18" s="19"/>
      <c r="F18" s="19"/>
      <c r="G18" s="19"/>
      <c r="H18" s="19"/>
      <c r="I18" s="19"/>
      <c r="J18" s="19"/>
      <c r="K18" s="19"/>
      <c r="L18" s="6">
        <f t="shared" ref="L18:L22" si="3">SUM(B18:K18)</f>
        <v>0</v>
      </c>
    </row>
    <row r="19" spans="1:12" x14ac:dyDescent="0.2">
      <c r="A19" s="18"/>
      <c r="B19" s="19"/>
      <c r="C19" s="19"/>
      <c r="D19" s="19"/>
      <c r="E19" s="19"/>
      <c r="F19" s="19"/>
      <c r="G19" s="19"/>
      <c r="H19" s="19"/>
      <c r="I19" s="19"/>
      <c r="J19" s="19"/>
      <c r="K19" s="19"/>
      <c r="L19" s="6">
        <f t="shared" si="3"/>
        <v>0</v>
      </c>
    </row>
    <row r="20" spans="1:12" x14ac:dyDescent="0.2">
      <c r="A20" s="18"/>
      <c r="B20" s="19"/>
      <c r="C20" s="19"/>
      <c r="D20" s="19"/>
      <c r="E20" s="19"/>
      <c r="F20" s="19"/>
      <c r="G20" s="19"/>
      <c r="H20" s="19"/>
      <c r="I20" s="19"/>
      <c r="J20" s="19"/>
      <c r="K20" s="19"/>
      <c r="L20" s="6">
        <f t="shared" si="3"/>
        <v>0</v>
      </c>
    </row>
    <row r="21" spans="1:12" x14ac:dyDescent="0.2">
      <c r="A21" s="18"/>
      <c r="B21" s="19"/>
      <c r="C21" s="19"/>
      <c r="D21" s="19"/>
      <c r="E21" s="19"/>
      <c r="F21" s="19"/>
      <c r="G21" s="19"/>
      <c r="H21" s="19"/>
      <c r="I21" s="19"/>
      <c r="J21" s="19"/>
      <c r="K21" s="19"/>
      <c r="L21" s="6">
        <f t="shared" si="3"/>
        <v>0</v>
      </c>
    </row>
    <row r="22" spans="1:12" x14ac:dyDescent="0.2">
      <c r="A22" s="18"/>
      <c r="B22" s="19"/>
      <c r="C22" s="19"/>
      <c r="D22" s="19"/>
      <c r="E22" s="19"/>
      <c r="F22" s="19"/>
      <c r="G22" s="19"/>
      <c r="H22" s="19"/>
      <c r="I22" s="19"/>
      <c r="J22" s="19"/>
      <c r="K22" s="19"/>
      <c r="L22" s="6">
        <f t="shared" si="3"/>
        <v>0</v>
      </c>
    </row>
    <row r="23" spans="1:12" x14ac:dyDescent="0.2">
      <c r="A23" s="3" t="s">
        <v>5</v>
      </c>
      <c r="B23" s="7">
        <f t="shared" ref="B23:L23" si="4">SUM(B17:B22)</f>
        <v>239000</v>
      </c>
      <c r="C23" s="8">
        <f t="shared" si="4"/>
        <v>246170</v>
      </c>
      <c r="D23" s="8">
        <f t="shared" si="4"/>
        <v>253555.1</v>
      </c>
      <c r="E23" s="8">
        <f t="shared" si="4"/>
        <v>261161.753</v>
      </c>
      <c r="F23" s="8">
        <f t="shared" si="4"/>
        <v>268996.60558999999</v>
      </c>
      <c r="G23" s="8">
        <f t="shared" ref="G23" si="5">SUM(G17:G22)</f>
        <v>277066.50375769997</v>
      </c>
      <c r="H23" s="8">
        <f t="shared" ref="H23" si="6">SUM(H17:H22)</f>
        <v>285378.49887043098</v>
      </c>
      <c r="I23" s="8">
        <f t="shared" ref="I23" si="7">SUM(I17:I22)</f>
        <v>293939.85383654392</v>
      </c>
      <c r="J23" s="8">
        <f t="shared" ref="J23" si="8">SUM(J17:J22)</f>
        <v>302758.04945164023</v>
      </c>
      <c r="K23" s="8">
        <f t="shared" ref="K23" si="9">SUM(K17:K22)</f>
        <v>311840.7909351894</v>
      </c>
      <c r="L23" s="9">
        <f t="shared" si="4"/>
        <v>2739867.1554415044</v>
      </c>
    </row>
    <row r="25" spans="1:12" x14ac:dyDescent="0.2">
      <c r="A25" s="10" t="s">
        <v>127</v>
      </c>
      <c r="B25" s="3"/>
      <c r="C25" s="3"/>
      <c r="D25" s="3"/>
      <c r="E25" s="3"/>
      <c r="F25" s="3"/>
      <c r="G25" s="3"/>
      <c r="H25" s="3"/>
      <c r="I25" s="3"/>
      <c r="J25" s="3"/>
      <c r="K25" s="3"/>
      <c r="L25" s="3"/>
    </row>
    <row r="26" spans="1:12" x14ac:dyDescent="0.2">
      <c r="A26" s="2"/>
      <c r="B26" s="11">
        <f>+B16</f>
        <v>2025</v>
      </c>
      <c r="C26" s="11">
        <f>+C16</f>
        <v>2026</v>
      </c>
      <c r="D26" s="11">
        <f>+D16</f>
        <v>2027</v>
      </c>
      <c r="E26" s="11">
        <f>+E16</f>
        <v>2028</v>
      </c>
      <c r="F26" s="11">
        <f>+F16</f>
        <v>2029</v>
      </c>
      <c r="G26" s="11">
        <f t="shared" ref="G26:K26" si="10">+G16</f>
        <v>2030</v>
      </c>
      <c r="H26" s="11">
        <f t="shared" si="10"/>
        <v>2031</v>
      </c>
      <c r="I26" s="11">
        <f t="shared" si="10"/>
        <v>2032</v>
      </c>
      <c r="J26" s="11">
        <f t="shared" si="10"/>
        <v>2033</v>
      </c>
      <c r="K26" s="11">
        <f t="shared" si="10"/>
        <v>2034</v>
      </c>
      <c r="L26" s="11" t="s">
        <v>45</v>
      </c>
    </row>
    <row r="27" spans="1:12" x14ac:dyDescent="0.2">
      <c r="A27" s="20" t="s">
        <v>163</v>
      </c>
      <c r="B27" s="21"/>
      <c r="C27" s="21"/>
      <c r="D27" s="21"/>
      <c r="E27" s="21"/>
      <c r="F27" s="21"/>
      <c r="G27" s="21"/>
      <c r="H27" s="21"/>
      <c r="I27" s="21"/>
      <c r="J27" s="21"/>
      <c r="K27" s="21"/>
      <c r="L27" s="6">
        <f>SUM(B27:K27)</f>
        <v>0</v>
      </c>
    </row>
    <row r="28" spans="1:12" x14ac:dyDescent="0.2">
      <c r="A28" s="23" t="s">
        <v>172</v>
      </c>
      <c r="B28" s="19">
        <f>B17*0.55</f>
        <v>131450</v>
      </c>
      <c r="C28" s="19">
        <f t="shared" ref="C28:K28" si="11">C17*0.55</f>
        <v>135393.5</v>
      </c>
      <c r="D28" s="19">
        <f t="shared" si="11"/>
        <v>139455.30500000002</v>
      </c>
      <c r="E28" s="19">
        <f t="shared" si="11"/>
        <v>143638.96415000001</v>
      </c>
      <c r="F28" s="19">
        <f t="shared" si="11"/>
        <v>147948.13307450002</v>
      </c>
      <c r="G28" s="19">
        <f t="shared" si="11"/>
        <v>152386.57706673499</v>
      </c>
      <c r="H28" s="19">
        <f t="shared" si="11"/>
        <v>156958.17437873705</v>
      </c>
      <c r="I28" s="19">
        <f t="shared" si="11"/>
        <v>161666.91961009917</v>
      </c>
      <c r="J28" s="19">
        <f t="shared" si="11"/>
        <v>166516.92719840215</v>
      </c>
      <c r="K28" s="19">
        <f t="shared" si="11"/>
        <v>171512.43501435418</v>
      </c>
      <c r="L28" s="6">
        <f t="shared" ref="L28:L36" si="12">SUM(B28:K28)</f>
        <v>1506926.9354928276</v>
      </c>
    </row>
    <row r="29" spans="1:12" x14ac:dyDescent="0.2">
      <c r="A29" s="20"/>
      <c r="B29" s="19"/>
      <c r="C29" s="19"/>
      <c r="D29" s="19"/>
      <c r="E29" s="19"/>
      <c r="F29" s="19"/>
      <c r="G29" s="19"/>
      <c r="H29" s="19"/>
      <c r="I29" s="19"/>
      <c r="J29" s="19"/>
      <c r="K29" s="19"/>
      <c r="L29" s="6">
        <f t="shared" si="12"/>
        <v>0</v>
      </c>
    </row>
    <row r="30" spans="1:12" x14ac:dyDescent="0.2">
      <c r="A30" s="23" t="s">
        <v>173</v>
      </c>
      <c r="B30" s="19">
        <f>B23*0.41</f>
        <v>97990</v>
      </c>
      <c r="C30" s="19">
        <f t="shared" ref="C30:K30" si="13">C23*0.41</f>
        <v>100929.7</v>
      </c>
      <c r="D30" s="19">
        <f t="shared" si="13"/>
        <v>103957.591</v>
      </c>
      <c r="E30" s="19">
        <f t="shared" si="13"/>
        <v>107076.31873</v>
      </c>
      <c r="F30" s="19">
        <f t="shared" si="13"/>
        <v>110288.60829189999</v>
      </c>
      <c r="G30" s="19">
        <f t="shared" si="13"/>
        <v>113597.26654065699</v>
      </c>
      <c r="H30" s="19">
        <f t="shared" si="13"/>
        <v>117005.1845368767</v>
      </c>
      <c r="I30" s="19">
        <f t="shared" si="13"/>
        <v>120515.340072983</v>
      </c>
      <c r="J30" s="19">
        <f t="shared" si="13"/>
        <v>124130.80027517249</v>
      </c>
      <c r="K30" s="19">
        <f t="shared" si="13"/>
        <v>127854.72428342765</v>
      </c>
      <c r="L30" s="6">
        <f t="shared" si="12"/>
        <v>1123345.5337310168</v>
      </c>
    </row>
    <row r="31" spans="1:12" x14ac:dyDescent="0.2">
      <c r="A31" s="20"/>
      <c r="B31" s="19"/>
      <c r="C31" s="19"/>
      <c r="D31" s="19"/>
      <c r="E31" s="19"/>
      <c r="F31" s="19"/>
      <c r="G31" s="19"/>
      <c r="H31" s="19"/>
      <c r="I31" s="19"/>
      <c r="J31" s="19"/>
      <c r="K31" s="19"/>
      <c r="L31" s="6">
        <f t="shared" si="12"/>
        <v>0</v>
      </c>
    </row>
    <row r="32" spans="1:12" s="3" customFormat="1" x14ac:dyDescent="0.2">
      <c r="A32" s="23" t="s">
        <v>174</v>
      </c>
      <c r="B32" s="19">
        <f>B23*0.04</f>
        <v>9560</v>
      </c>
      <c r="C32" s="19">
        <f t="shared" ref="C32:K32" si="14">C23*0.04</f>
        <v>9846.8000000000011</v>
      </c>
      <c r="D32" s="19">
        <f t="shared" si="14"/>
        <v>10142.204</v>
      </c>
      <c r="E32" s="19">
        <f t="shared" si="14"/>
        <v>10446.47012</v>
      </c>
      <c r="F32" s="19">
        <f t="shared" si="14"/>
        <v>10759.8642236</v>
      </c>
      <c r="G32" s="19">
        <f t="shared" si="14"/>
        <v>11082.660150308</v>
      </c>
      <c r="H32" s="19">
        <f t="shared" si="14"/>
        <v>11415.139954817239</v>
      </c>
      <c r="I32" s="19">
        <f t="shared" si="14"/>
        <v>11757.594153461758</v>
      </c>
      <c r="J32" s="19">
        <f t="shared" si="14"/>
        <v>12110.321978065609</v>
      </c>
      <c r="K32" s="19">
        <f t="shared" si="14"/>
        <v>12473.631637407576</v>
      </c>
      <c r="L32" s="6">
        <f t="shared" si="12"/>
        <v>109594.68621766017</v>
      </c>
    </row>
    <row r="33" spans="1:12" x14ac:dyDescent="0.2">
      <c r="A33" s="20"/>
      <c r="B33" s="19"/>
      <c r="C33" s="19"/>
      <c r="D33" s="19"/>
      <c r="E33" s="19"/>
      <c r="F33" s="19"/>
      <c r="G33" s="19"/>
      <c r="H33" s="19"/>
      <c r="I33" s="19"/>
      <c r="J33" s="19"/>
      <c r="K33" s="19"/>
      <c r="L33" s="6">
        <f>SUM(B33:K33)</f>
        <v>0</v>
      </c>
    </row>
    <row r="34" spans="1:12" x14ac:dyDescent="0.2">
      <c r="A34" s="20"/>
      <c r="B34" s="19"/>
      <c r="C34" s="19"/>
      <c r="D34" s="19"/>
      <c r="E34" s="19"/>
      <c r="F34" s="19"/>
      <c r="G34" s="19"/>
      <c r="H34" s="19"/>
      <c r="I34" s="19"/>
      <c r="J34" s="19"/>
      <c r="K34" s="19"/>
      <c r="L34" s="6">
        <f t="shared" si="12"/>
        <v>0</v>
      </c>
    </row>
    <row r="35" spans="1:12" x14ac:dyDescent="0.2">
      <c r="A35" s="20"/>
      <c r="B35" s="19"/>
      <c r="C35" s="19"/>
      <c r="D35" s="19"/>
      <c r="E35" s="19"/>
      <c r="F35" s="19"/>
      <c r="G35" s="19"/>
      <c r="H35" s="19"/>
      <c r="I35" s="19"/>
      <c r="J35" s="19"/>
      <c r="K35" s="19"/>
      <c r="L35" s="6">
        <f t="shared" si="12"/>
        <v>0</v>
      </c>
    </row>
    <row r="36" spans="1:12" x14ac:dyDescent="0.2">
      <c r="A36" s="20"/>
      <c r="B36" s="19"/>
      <c r="C36" s="19"/>
      <c r="D36" s="19"/>
      <c r="E36" s="19"/>
      <c r="F36" s="19"/>
      <c r="G36" s="19"/>
      <c r="H36" s="19"/>
      <c r="I36" s="19"/>
      <c r="J36" s="19"/>
      <c r="K36" s="19"/>
      <c r="L36" s="6">
        <f t="shared" si="12"/>
        <v>0</v>
      </c>
    </row>
    <row r="37" spans="1:12" x14ac:dyDescent="0.2">
      <c r="A37" s="3" t="s">
        <v>6</v>
      </c>
      <c r="B37" s="7">
        <f t="shared" ref="B37:L37" si="15">SUM(B27:B36)</f>
        <v>239000</v>
      </c>
      <c r="C37" s="8">
        <f t="shared" si="15"/>
        <v>246170</v>
      </c>
      <c r="D37" s="8">
        <f t="shared" si="15"/>
        <v>253555.1</v>
      </c>
      <c r="E37" s="8">
        <f>SUM(E27:E36)</f>
        <v>261161.75300000003</v>
      </c>
      <c r="F37" s="8">
        <f t="shared" si="15"/>
        <v>268996.60558999999</v>
      </c>
      <c r="G37" s="8">
        <f t="shared" ref="G37:K37" si="16">SUM(G27:G36)</f>
        <v>277066.50375769997</v>
      </c>
      <c r="H37" s="8">
        <f t="shared" si="16"/>
        <v>285378.49887043098</v>
      </c>
      <c r="I37" s="8">
        <f t="shared" si="16"/>
        <v>293939.85383654392</v>
      </c>
      <c r="J37" s="8">
        <f t="shared" si="16"/>
        <v>302758.04945164023</v>
      </c>
      <c r="K37" s="8">
        <f t="shared" si="16"/>
        <v>311840.7909351894</v>
      </c>
      <c r="L37" s="9">
        <f t="shared" si="15"/>
        <v>2739867.1554415044</v>
      </c>
    </row>
    <row r="38" spans="1:12" x14ac:dyDescent="0.2">
      <c r="A38" s="13"/>
      <c r="B38" s="12"/>
      <c r="C38" s="12"/>
      <c r="D38" s="12"/>
      <c r="E38" s="12"/>
      <c r="F38" s="12"/>
      <c r="G38" s="12"/>
      <c r="H38" s="12"/>
      <c r="I38" s="12"/>
      <c r="J38" s="12"/>
      <c r="K38" s="12"/>
      <c r="L38" s="12"/>
    </row>
  </sheetData>
  <dataConsolidate/>
  <mergeCells count="9">
    <mergeCell ref="A2:B2"/>
    <mergeCell ref="I7:J7"/>
    <mergeCell ref="A11:L11"/>
    <mergeCell ref="A1:C1"/>
    <mergeCell ref="A8:L8"/>
    <mergeCell ref="B4:L4"/>
    <mergeCell ref="B6:C6"/>
    <mergeCell ref="I6:J6"/>
    <mergeCell ref="E6:G6"/>
  </mergeCells>
  <phoneticPr fontId="0" type="noConversion"/>
  <conditionalFormatting sqref="B38:L38">
    <cfRule type="cellIs" dxfId="1" priority="4" operator="notEqual">
      <formula>0</formula>
    </cfRule>
  </conditionalFormatting>
  <conditionalFormatting sqref="L14">
    <cfRule type="containsBlanks" dxfId="0" priority="1">
      <formula>LEN(TRIM(L14))=0</formula>
    </cfRule>
  </conditionalFormatting>
  <dataValidations count="9">
    <dataValidation type="list" allowBlank="1" showInputMessage="1" showErrorMessage="1" promptTitle="Select from drop down" prompt="&quot;Scroll up&quot; if the drop down appears blank." sqref="A17:A22" xr:uid="{00000000-0002-0000-0000-000001000000}">
      <formula1>Expenditures</formula1>
    </dataValidation>
    <dataValidation type="list" allowBlank="1" showInputMessage="1" showErrorMessage="1" promptTitle="Select from drop down" prompt="&quot;Scroll up&quot; if the drop down appears blank." sqref="A27:A36" xr:uid="{00000000-0002-0000-0000-000002000000}">
      <formula1>funding</formula1>
    </dataValidation>
    <dataValidation type="list" allowBlank="1" showInputMessage="1" showErrorMessage="1" promptTitle="Select from drop-down" prompt="&quot;Scroll up&quot; if the drop down appears blank." sqref="B6:C6" xr:uid="{00000000-0002-0000-0000-000004000000}">
      <formula1>Department</formula1>
    </dataValidation>
    <dataValidation allowBlank="1" showErrorMessage="1" promptTitle="Select from drop-down" prompt="&quot;Scroll up&quot; if the drop down appears blank." sqref="E6:G6" xr:uid="{00000000-0002-0000-0000-000005000000}"/>
    <dataValidation type="list" allowBlank="1" showInputMessage="1" showErrorMessage="1" promptTitle="Select from drop-down" prompt="&quot;Scroll up&quot; if the drop down appears blank." sqref="I6:J6" xr:uid="{00000000-0002-0000-0000-000006000000}">
      <formula1>Priority</formula1>
    </dataValidation>
    <dataValidation type="list" allowBlank="1" showInputMessage="1" showErrorMessage="1" promptTitle="Select from drop-down" prompt="&quot;Scroll up&quot; if the drop down appears blank." sqref="L6" xr:uid="{00000000-0002-0000-0000-000007000000}">
      <formula1>Life</formula1>
    </dataValidation>
    <dataValidation type="list" allowBlank="1" showInputMessage="1" showErrorMessage="1" promptTitle="Select from drop-down" prompt="Additional means these amounts should be ADDED or SUBTRACTED from the existing approved project._x000a__x000a_New Totals means the existing approved project amounts should be REPLACED by these amounts." sqref="L14" xr:uid="{00000000-0002-0000-0000-000008000000}">
      <formula1>"Additional,New Totals"</formula1>
    </dataValidation>
    <dataValidation allowBlank="1" showInputMessage="1" showErrorMessage="1" prompt="No need to re-type the original description included in the adopted CIP.  Use this box to type a description of what has changed and it will be appended to the original description." sqref="A11:L11" xr:uid="{00000000-0002-0000-0000-00000A000000}"/>
    <dataValidation allowBlank="1" showInputMessage="1" showErrorMessage="1" promptTitle="ERROR??" prompt="If this cell (or any on this row) is yellow or has an amount it means that your expenditures and funding sources do not match." sqref="L38" xr:uid="{00000000-0002-0000-0000-000003000000}"/>
  </dataValidations>
  <printOptions horizontalCentered="1"/>
  <pageMargins left="0.25" right="0.25" top="0.25" bottom="0.5" header="0.5" footer="0.25"/>
  <pageSetup scale="82" orientation="landscape" verticalDpi="4294967295" r:id="rId1"/>
  <headerFooter alignWithMargins="0">
    <oddFooter>&amp;L&amp;Z&amp;F\&amp;A</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46"/>
  <sheetViews>
    <sheetView workbookViewId="0">
      <selection activeCell="M15" sqref="M15"/>
    </sheetView>
  </sheetViews>
  <sheetFormatPr defaultRowHeight="12.75" x14ac:dyDescent="0.2"/>
  <cols>
    <col min="1" max="1" width="28.5" style="1" bestFit="1" customWidth="1"/>
    <col min="2" max="2" width="1.6640625" style="1" customWidth="1"/>
    <col min="3" max="3" width="14.6640625" style="1" bestFit="1" customWidth="1"/>
    <col min="4" max="4" width="1.6640625" style="1" customWidth="1"/>
    <col min="5" max="5" width="34.33203125" style="1" bestFit="1" customWidth="1"/>
    <col min="6" max="6" width="1.6640625" style="1" customWidth="1"/>
    <col min="7" max="7" width="24.83203125" style="1" bestFit="1" customWidth="1"/>
    <col min="8" max="8" width="1.6640625" style="1" customWidth="1"/>
    <col min="9" max="9" width="19.83203125" style="1" bestFit="1" customWidth="1"/>
    <col min="10" max="10" width="1.6640625" style="1" customWidth="1"/>
    <col min="11" max="11" width="36.33203125" style="1" bestFit="1" customWidth="1"/>
    <col min="12" max="12" width="1.6640625" style="1" customWidth="1"/>
    <col min="13" max="13" width="47.1640625" style="1" bestFit="1" customWidth="1"/>
    <col min="14" max="14" width="1.6640625" style="1" customWidth="1"/>
    <col min="15" max="15" width="31.5" style="1" bestFit="1" customWidth="1"/>
    <col min="16" max="16384" width="9.33203125" style="1"/>
  </cols>
  <sheetData>
    <row r="1" spans="1:15" s="16" customFormat="1" x14ac:dyDescent="0.2">
      <c r="A1" s="16" t="s">
        <v>114</v>
      </c>
      <c r="C1" s="16" t="s">
        <v>116</v>
      </c>
      <c r="E1" s="16" t="s">
        <v>115</v>
      </c>
      <c r="G1" s="16" t="s">
        <v>117</v>
      </c>
      <c r="I1" s="16" t="s">
        <v>118</v>
      </c>
      <c r="K1" s="16" t="s">
        <v>119</v>
      </c>
      <c r="M1" s="16" t="s">
        <v>120</v>
      </c>
      <c r="O1" s="16" t="s">
        <v>121</v>
      </c>
    </row>
    <row r="2" spans="1:15" x14ac:dyDescent="0.2">
      <c r="A2" s="1" t="s">
        <v>13</v>
      </c>
      <c r="C2" s="1" t="s">
        <v>22</v>
      </c>
      <c r="E2" s="1" t="s">
        <v>9</v>
      </c>
      <c r="G2" s="1" t="s">
        <v>54</v>
      </c>
      <c r="I2" s="1" t="s">
        <v>38</v>
      </c>
      <c r="K2" s="1" t="s">
        <v>133</v>
      </c>
      <c r="M2" s="1" t="s">
        <v>0</v>
      </c>
      <c r="O2" s="1" t="s">
        <v>105</v>
      </c>
    </row>
    <row r="3" spans="1:15" x14ac:dyDescent="0.2">
      <c r="A3" s="1" t="s">
        <v>14</v>
      </c>
      <c r="C3" s="1" t="s">
        <v>23</v>
      </c>
      <c r="E3" s="1" t="s">
        <v>8</v>
      </c>
      <c r="G3" s="1" t="s">
        <v>55</v>
      </c>
      <c r="I3" s="1" t="s">
        <v>29</v>
      </c>
      <c r="K3" s="1" t="s">
        <v>85</v>
      </c>
      <c r="M3" s="1" t="s">
        <v>49</v>
      </c>
      <c r="O3" s="1" t="s">
        <v>106</v>
      </c>
    </row>
    <row r="4" spans="1:15" x14ac:dyDescent="0.2">
      <c r="A4" s="1" t="s">
        <v>18</v>
      </c>
      <c r="C4" s="1" t="s">
        <v>92</v>
      </c>
      <c r="E4" s="1" t="s">
        <v>88</v>
      </c>
      <c r="G4" s="1" t="s">
        <v>56</v>
      </c>
      <c r="I4" s="1" t="s">
        <v>32</v>
      </c>
      <c r="K4" s="1" t="s">
        <v>134</v>
      </c>
      <c r="M4" s="1" t="s">
        <v>50</v>
      </c>
      <c r="O4" s="1" t="s">
        <v>122</v>
      </c>
    </row>
    <row r="5" spans="1:15" x14ac:dyDescent="0.2">
      <c r="A5" s="1" t="s">
        <v>62</v>
      </c>
      <c r="E5" s="1" t="s">
        <v>11</v>
      </c>
      <c r="G5" s="1" t="s">
        <v>57</v>
      </c>
      <c r="I5" s="1" t="s">
        <v>30</v>
      </c>
      <c r="K5" s="1" t="s">
        <v>84</v>
      </c>
      <c r="M5" s="1" t="s">
        <v>1</v>
      </c>
      <c r="O5" s="1" t="s">
        <v>107</v>
      </c>
    </row>
    <row r="6" spans="1:15" x14ac:dyDescent="0.2">
      <c r="A6" s="1" t="s">
        <v>129</v>
      </c>
      <c r="E6" s="1" t="s">
        <v>89</v>
      </c>
      <c r="G6" s="1" t="s">
        <v>58</v>
      </c>
      <c r="I6" s="1" t="s">
        <v>61</v>
      </c>
      <c r="K6" s="1" t="s">
        <v>67</v>
      </c>
      <c r="M6" s="1" t="s">
        <v>2</v>
      </c>
      <c r="O6" s="1" t="s">
        <v>108</v>
      </c>
    </row>
    <row r="7" spans="1:15" x14ac:dyDescent="0.2">
      <c r="A7" s="1" t="s">
        <v>130</v>
      </c>
      <c r="E7" s="1" t="s">
        <v>90</v>
      </c>
      <c r="I7" s="1" t="s">
        <v>31</v>
      </c>
      <c r="K7" s="1" t="s">
        <v>68</v>
      </c>
      <c r="M7" s="1" t="s">
        <v>94</v>
      </c>
      <c r="O7" s="1" t="s">
        <v>109</v>
      </c>
    </row>
    <row r="8" spans="1:15" x14ac:dyDescent="0.2">
      <c r="A8" s="1" t="s">
        <v>17</v>
      </c>
      <c r="E8" s="1" t="s">
        <v>10</v>
      </c>
      <c r="I8" s="1" t="s">
        <v>33</v>
      </c>
      <c r="K8" s="1" t="s">
        <v>40</v>
      </c>
      <c r="M8" s="1" t="s">
        <v>95</v>
      </c>
      <c r="O8" s="1" t="s">
        <v>110</v>
      </c>
    </row>
    <row r="9" spans="1:15" x14ac:dyDescent="0.2">
      <c r="A9" s="1" t="s">
        <v>131</v>
      </c>
      <c r="E9" s="1" t="s">
        <v>91</v>
      </c>
      <c r="I9" s="1" t="s">
        <v>34</v>
      </c>
      <c r="K9" s="1" t="s">
        <v>43</v>
      </c>
      <c r="M9" s="1" t="s">
        <v>96</v>
      </c>
      <c r="O9" s="1" t="s">
        <v>111</v>
      </c>
    </row>
    <row r="10" spans="1:15" x14ac:dyDescent="0.2">
      <c r="A10" s="1" t="s">
        <v>19</v>
      </c>
      <c r="E10" s="1" t="s">
        <v>92</v>
      </c>
      <c r="I10" s="1" t="s">
        <v>35</v>
      </c>
      <c r="K10" s="1" t="s">
        <v>4</v>
      </c>
      <c r="M10" s="1" t="s">
        <v>104</v>
      </c>
      <c r="O10" s="1" t="s">
        <v>112</v>
      </c>
    </row>
    <row r="11" spans="1:15" x14ac:dyDescent="0.2">
      <c r="A11" s="1" t="s">
        <v>139</v>
      </c>
      <c r="E11" s="1" t="s">
        <v>93</v>
      </c>
      <c r="I11" s="1" t="s">
        <v>36</v>
      </c>
      <c r="K11" s="1" t="s">
        <v>86</v>
      </c>
      <c r="M11" s="1" t="s">
        <v>97</v>
      </c>
      <c r="O11" s="1" t="s">
        <v>113</v>
      </c>
    </row>
    <row r="12" spans="1:15" x14ac:dyDescent="0.2">
      <c r="A12" s="1" t="s">
        <v>41</v>
      </c>
      <c r="I12" s="1" t="s">
        <v>37</v>
      </c>
      <c r="M12" s="1" t="s">
        <v>51</v>
      </c>
    </row>
    <row r="13" spans="1:15" x14ac:dyDescent="0.2">
      <c r="A13" s="1" t="s">
        <v>12</v>
      </c>
      <c r="I13" s="1" t="s">
        <v>52</v>
      </c>
      <c r="K13" s="1" t="s">
        <v>69</v>
      </c>
      <c r="M13" s="1" t="s">
        <v>98</v>
      </c>
    </row>
    <row r="14" spans="1:15" x14ac:dyDescent="0.2">
      <c r="A14" s="1" t="s">
        <v>20</v>
      </c>
      <c r="K14" s="1" t="s">
        <v>70</v>
      </c>
      <c r="M14" s="1" t="s">
        <v>100</v>
      </c>
    </row>
    <row r="15" spans="1:15" x14ac:dyDescent="0.2">
      <c r="A15" s="1" t="s">
        <v>132</v>
      </c>
      <c r="K15" s="1" t="s">
        <v>71</v>
      </c>
      <c r="M15" s="1" t="s">
        <v>101</v>
      </c>
    </row>
    <row r="16" spans="1:15" x14ac:dyDescent="0.2">
      <c r="A16" s="1" t="s">
        <v>16</v>
      </c>
      <c r="K16" s="1" t="s">
        <v>72</v>
      </c>
      <c r="M16" s="1" t="s">
        <v>102</v>
      </c>
    </row>
    <row r="17" spans="1:13" x14ac:dyDescent="0.2">
      <c r="A17" s="1" t="s">
        <v>63</v>
      </c>
      <c r="M17" s="1" t="s">
        <v>103</v>
      </c>
    </row>
    <row r="18" spans="1:13" x14ac:dyDescent="0.2">
      <c r="A18" s="1" t="s">
        <v>140</v>
      </c>
      <c r="K18" s="1" t="s">
        <v>46</v>
      </c>
      <c r="M18" s="1" t="s">
        <v>99</v>
      </c>
    </row>
    <row r="19" spans="1:13" x14ac:dyDescent="0.2">
      <c r="A19" s="1" t="s">
        <v>21</v>
      </c>
      <c r="K19" s="1" t="s">
        <v>47</v>
      </c>
      <c r="M19" s="1" t="s">
        <v>3</v>
      </c>
    </row>
    <row r="20" spans="1:13" x14ac:dyDescent="0.2">
      <c r="A20" s="1" t="s">
        <v>141</v>
      </c>
      <c r="K20" s="1" t="s">
        <v>64</v>
      </c>
      <c r="M20" s="1" t="s">
        <v>60</v>
      </c>
    </row>
    <row r="21" spans="1:13" x14ac:dyDescent="0.2">
      <c r="A21" s="1" t="s">
        <v>142</v>
      </c>
      <c r="K21" s="1" t="s">
        <v>65</v>
      </c>
      <c r="M21" s="1" t="s">
        <v>48</v>
      </c>
    </row>
    <row r="22" spans="1:13" x14ac:dyDescent="0.2">
      <c r="A22" s="1" t="s">
        <v>143</v>
      </c>
      <c r="K22" s="1" t="s">
        <v>135</v>
      </c>
    </row>
    <row r="23" spans="1:13" x14ac:dyDescent="0.2">
      <c r="A23" s="1" t="s">
        <v>144</v>
      </c>
      <c r="K23" s="1" t="s">
        <v>149</v>
      </c>
    </row>
    <row r="24" spans="1:13" x14ac:dyDescent="0.2">
      <c r="A24" s="1" t="s">
        <v>145</v>
      </c>
      <c r="K24" s="1" t="s">
        <v>150</v>
      </c>
    </row>
    <row r="25" spans="1:13" x14ac:dyDescent="0.2">
      <c r="A25" s="1" t="s">
        <v>146</v>
      </c>
      <c r="K25" s="1" t="s">
        <v>66</v>
      </c>
    </row>
    <row r="26" spans="1:13" x14ac:dyDescent="0.2">
      <c r="A26" s="1" t="s">
        <v>147</v>
      </c>
    </row>
    <row r="27" spans="1:13" x14ac:dyDescent="0.2">
      <c r="A27" s="1" t="s">
        <v>148</v>
      </c>
      <c r="K27" s="1" t="s">
        <v>53</v>
      </c>
    </row>
    <row r="28" spans="1:13" x14ac:dyDescent="0.2">
      <c r="A28" s="1" t="s">
        <v>15</v>
      </c>
      <c r="K28" s="1" t="s">
        <v>73</v>
      </c>
    </row>
    <row r="29" spans="1:13" x14ac:dyDescent="0.2">
      <c r="K29" s="1" t="s">
        <v>74</v>
      </c>
    </row>
    <row r="30" spans="1:13" x14ac:dyDescent="0.2">
      <c r="K30" s="1" t="s">
        <v>136</v>
      </c>
    </row>
    <row r="31" spans="1:13" x14ac:dyDescent="0.2">
      <c r="K31" s="1" t="s">
        <v>137</v>
      </c>
    </row>
    <row r="32" spans="1:13" x14ac:dyDescent="0.2">
      <c r="K32" s="1" t="s">
        <v>138</v>
      </c>
    </row>
    <row r="33" spans="11:11" x14ac:dyDescent="0.2">
      <c r="K33" s="1" t="s">
        <v>75</v>
      </c>
    </row>
    <row r="34" spans="11:11" x14ac:dyDescent="0.2">
      <c r="K34" s="1" t="s">
        <v>76</v>
      </c>
    </row>
    <row r="35" spans="11:11" x14ac:dyDescent="0.2">
      <c r="K35" s="1" t="s">
        <v>77</v>
      </c>
    </row>
    <row r="36" spans="11:11" x14ac:dyDescent="0.2">
      <c r="K36" s="1" t="s">
        <v>87</v>
      </c>
    </row>
    <row r="37" spans="11:11" x14ac:dyDescent="0.2">
      <c r="K37" s="1" t="s">
        <v>44</v>
      </c>
    </row>
    <row r="38" spans="11:11" x14ac:dyDescent="0.2">
      <c r="K38" s="1" t="s">
        <v>78</v>
      </c>
    </row>
    <row r="39" spans="11:11" x14ac:dyDescent="0.2">
      <c r="K39" s="1" t="s">
        <v>79</v>
      </c>
    </row>
    <row r="40" spans="11:11" x14ac:dyDescent="0.2">
      <c r="K40" s="1" t="s">
        <v>80</v>
      </c>
    </row>
    <row r="41" spans="11:11" x14ac:dyDescent="0.2">
      <c r="K41" s="1" t="s">
        <v>81</v>
      </c>
    </row>
    <row r="42" spans="11:11" x14ac:dyDescent="0.2">
      <c r="K42" s="1" t="s">
        <v>42</v>
      </c>
    </row>
    <row r="43" spans="11:11" x14ac:dyDescent="0.2">
      <c r="K43" s="1" t="s">
        <v>82</v>
      </c>
    </row>
    <row r="44" spans="11:11" x14ac:dyDescent="0.2">
      <c r="K44" s="1" t="s">
        <v>83</v>
      </c>
    </row>
    <row r="46" spans="11:11" x14ac:dyDescent="0.2">
      <c r="K46" s="1" t="s">
        <v>48</v>
      </c>
    </row>
  </sheetData>
  <sheetProtection sheet="1" objects="1" scenarios="1"/>
  <sortState xmlns:xlrd2="http://schemas.microsoft.com/office/spreadsheetml/2017/richdata2" ref="A22:A23">
    <sortCondition descending="1" ref="A22"/>
  </sortState>
  <pageMargins left="0.25" right="0.25" top="0.25" bottom="0.25" header="0.3" footer="0"/>
  <pageSetup scale="71"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Biennal Verision</vt:lpstr>
      <vt:lpstr>Fleet Services Version</vt:lpstr>
      <vt:lpstr>codes</vt:lpstr>
      <vt:lpstr>Category</vt:lpstr>
      <vt:lpstr>Department</vt:lpstr>
      <vt:lpstr>Expenditures</vt:lpstr>
      <vt:lpstr>funding</vt:lpstr>
      <vt:lpstr>Life</vt:lpstr>
      <vt:lpstr>OperatingCosts</vt:lpstr>
      <vt:lpstr>'Biennal Verision'!Print_Area</vt:lpstr>
      <vt:lpstr>'Fleet Services Version'!Print_Area</vt:lpstr>
      <vt:lpstr>Priority</vt:lpstr>
      <vt:lpstr>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 Roach</dc:creator>
  <cp:lastModifiedBy>Patrick Anderson</cp:lastModifiedBy>
  <cp:lastPrinted>2023-04-19T17:16:37Z</cp:lastPrinted>
  <dcterms:created xsi:type="dcterms:W3CDTF">2004-04-30T18:24:45Z</dcterms:created>
  <dcterms:modified xsi:type="dcterms:W3CDTF">2024-03-26T18:19:55Z</dcterms:modified>
</cp:coreProperties>
</file>