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X:\BUDGET DOCUMENTS\2027 Budget\CIP\"/>
    </mc:Choice>
  </mc:AlternateContent>
  <xr:revisionPtr revIDLastSave="0" documentId="13_ncr:1_{54507866-76FC-4605-8A45-9ED99708E01D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Biennial Purchase Version" sheetId="3" r:id="rId1"/>
    <sheet name="Fleet Services Version" sheetId="1" r:id="rId2"/>
    <sheet name="codes" sheetId="2" state="hidden" r:id="rId3"/>
  </sheets>
  <definedNames>
    <definedName name="Category">codes!$E:$E</definedName>
    <definedName name="Department">codes!$A:$A</definedName>
    <definedName name="Expenditures">codes!$M:$M</definedName>
    <definedName name="funding">codes!$K:$K</definedName>
    <definedName name="Life">codes!$I:$I</definedName>
    <definedName name="OperatingCosts">codes!$O:$O</definedName>
    <definedName name="_xlnm.Print_Area" localSheetId="0">'Biennial Purchase Version'!$A$1:$L$38</definedName>
    <definedName name="_xlnm.Print_Area" localSheetId="1">'Fleet Services Version'!$A$1:$L$39</definedName>
    <definedName name="Priority">codes!$G:$G</definedName>
    <definedName name="Type">codes!$C:$C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/>
  <c r="D33" i="1"/>
  <c r="E33" i="1"/>
  <c r="F33" i="1"/>
  <c r="G33" i="1"/>
  <c r="H33" i="1"/>
  <c r="I33" i="1"/>
  <c r="J33" i="1"/>
  <c r="K33" i="1"/>
  <c r="C31" i="1"/>
  <c r="D31" i="1"/>
  <c r="E31" i="1"/>
  <c r="F31" i="1"/>
  <c r="G31" i="1"/>
  <c r="H31" i="1"/>
  <c r="I31" i="1"/>
  <c r="J31" i="1"/>
  <c r="K31" i="1"/>
  <c r="C29" i="1"/>
  <c r="D29" i="1"/>
  <c r="E29" i="1"/>
  <c r="F29" i="1"/>
  <c r="G29" i="1"/>
  <c r="H29" i="1"/>
  <c r="I29" i="1"/>
  <c r="J29" i="1"/>
  <c r="K29" i="1"/>
  <c r="B33" i="1"/>
  <c r="B31" i="1"/>
  <c r="B29" i="1"/>
  <c r="C23" i="3" l="1"/>
  <c r="L36" i="3"/>
  <c r="L35" i="3"/>
  <c r="L34" i="3"/>
  <c r="L33" i="3"/>
  <c r="L31" i="3"/>
  <c r="L29" i="3"/>
  <c r="L27" i="3"/>
  <c r="B26" i="3"/>
  <c r="B23" i="3"/>
  <c r="L22" i="3"/>
  <c r="L21" i="3"/>
  <c r="L20" i="3"/>
  <c r="L19" i="3"/>
  <c r="C16" i="3"/>
  <c r="C26" i="3" s="1"/>
  <c r="C19" i="1"/>
  <c r="D19" i="1" s="1"/>
  <c r="E19" i="1" s="1"/>
  <c r="F19" i="1" s="1"/>
  <c r="G19" i="1" s="1"/>
  <c r="H19" i="1" s="1"/>
  <c r="I19" i="1" s="1"/>
  <c r="J19" i="1" s="1"/>
  <c r="K19" i="1" s="1"/>
  <c r="B24" i="1"/>
  <c r="D14" i="3" l="1"/>
  <c r="C28" i="3"/>
  <c r="C30" i="3"/>
  <c r="C32" i="3"/>
  <c r="D16" i="3"/>
  <c r="L18" i="3"/>
  <c r="C15" i="1"/>
  <c r="D15" i="1" s="1"/>
  <c r="E15" i="1" s="1"/>
  <c r="F15" i="1" s="1"/>
  <c r="G15" i="1" s="1"/>
  <c r="H15" i="1" s="1"/>
  <c r="I15" i="1" s="1"/>
  <c r="J15" i="1" s="1"/>
  <c r="K15" i="1" s="1"/>
  <c r="D23" i="3" l="1"/>
  <c r="F14" i="3"/>
  <c r="D26" i="3"/>
  <c r="E16" i="3"/>
  <c r="B37" i="3"/>
  <c r="C37" i="3"/>
  <c r="C18" i="1"/>
  <c r="E23" i="3" l="1"/>
  <c r="E26" i="3"/>
  <c r="F16" i="3"/>
  <c r="D18" i="1"/>
  <c r="F23" i="3" l="1"/>
  <c r="H14" i="3"/>
  <c r="D37" i="3"/>
  <c r="G16" i="3"/>
  <c r="F26" i="3"/>
  <c r="E30" i="3"/>
  <c r="E32" i="3"/>
  <c r="E28" i="3"/>
  <c r="E18" i="1"/>
  <c r="E37" i="3" l="1"/>
  <c r="H16" i="3"/>
  <c r="G26" i="3"/>
  <c r="G23" i="3"/>
  <c r="F30" i="3"/>
  <c r="F32" i="3"/>
  <c r="F28" i="3"/>
  <c r="F18" i="1"/>
  <c r="H23" i="3" l="1"/>
  <c r="J14" i="3"/>
  <c r="G30" i="3"/>
  <c r="G32" i="3"/>
  <c r="G28" i="3"/>
  <c r="F37" i="3"/>
  <c r="I16" i="3"/>
  <c r="H26" i="3"/>
  <c r="G18" i="1"/>
  <c r="G37" i="3" l="1"/>
  <c r="J16" i="3"/>
  <c r="I26" i="3"/>
  <c r="I23" i="3"/>
  <c r="H18" i="1"/>
  <c r="H37" i="3" l="1"/>
  <c r="J23" i="3"/>
  <c r="I32" i="3"/>
  <c r="I28" i="3"/>
  <c r="I30" i="3"/>
  <c r="J26" i="3"/>
  <c r="K16" i="3"/>
  <c r="K26" i="3" s="1"/>
  <c r="I18" i="1"/>
  <c r="K23" i="3" l="1"/>
  <c r="L17" i="3"/>
  <c r="L23" i="3" s="1"/>
  <c r="I37" i="3"/>
  <c r="J18" i="1"/>
  <c r="K32" i="3" l="1"/>
  <c r="L32" i="3" s="1"/>
  <c r="K30" i="3"/>
  <c r="L30" i="3" s="1"/>
  <c r="K28" i="3"/>
  <c r="J37" i="3"/>
  <c r="K18" i="1"/>
  <c r="L18" i="1" s="1"/>
  <c r="L34" i="1"/>
  <c r="L35" i="1"/>
  <c r="L36" i="1"/>
  <c r="L37" i="1"/>
  <c r="L32" i="1"/>
  <c r="L30" i="1"/>
  <c r="L28" i="1"/>
  <c r="L19" i="1"/>
  <c r="L20" i="1"/>
  <c r="L21" i="1"/>
  <c r="L22" i="1"/>
  <c r="L23" i="1"/>
  <c r="C17" i="1"/>
  <c r="D17" i="1" s="1"/>
  <c r="E17" i="1" s="1"/>
  <c r="F17" i="1" s="1"/>
  <c r="G17" i="1" s="1"/>
  <c r="H17" i="1" s="1"/>
  <c r="I17" i="1" s="1"/>
  <c r="J17" i="1" s="1"/>
  <c r="J24" i="1"/>
  <c r="I24" i="1"/>
  <c r="H24" i="1"/>
  <c r="G24" i="1"/>
  <c r="K37" i="3" l="1"/>
  <c r="L28" i="3"/>
  <c r="L37" i="3" s="1"/>
  <c r="K24" i="1"/>
  <c r="I38" i="1"/>
  <c r="G27" i="1"/>
  <c r="J38" i="1" l="1"/>
  <c r="G38" i="1"/>
  <c r="H38" i="1"/>
  <c r="H27" i="1"/>
  <c r="K38" i="1" l="1"/>
  <c r="I27" i="1"/>
  <c r="J27" i="1" l="1"/>
  <c r="K17" i="1"/>
  <c r="K27" i="1" s="1"/>
  <c r="B27" i="1" l="1"/>
  <c r="C24" i="1"/>
  <c r="D24" i="1"/>
  <c r="E24" i="1"/>
  <c r="F24" i="1"/>
  <c r="C27" i="1"/>
  <c r="L24" i="1" l="1"/>
  <c r="D27" i="1"/>
  <c r="L29" i="1" l="1"/>
  <c r="E38" i="1"/>
  <c r="L33" i="1"/>
  <c r="F38" i="1"/>
  <c r="C38" i="1"/>
  <c r="L31" i="1"/>
  <c r="B38" i="1"/>
  <c r="D38" i="1"/>
  <c r="F27" i="1"/>
  <c r="E27" i="1"/>
  <c r="L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Patrick Anderson</author>
  </authors>
  <commentList>
    <comment ref="L14" authorId="0" shapeId="0" xr:uid="{A46D6C71-E97C-418D-A02A-AA08EE603DF6}">
      <text>
        <r>
          <rPr>
            <b/>
            <sz val="9"/>
            <color indexed="81"/>
            <rFont val="Tahoma"/>
            <family val="2"/>
          </rPr>
          <t>Patrick Anderson: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Patrick Anderson</author>
  </authors>
  <commentList>
    <comment ref="L15" authorId="0" shapeId="0" xr:uid="{84BF070F-B3B8-4D8F-B11F-F1E7CB06E375}">
      <text>
        <r>
          <rPr>
            <b/>
            <sz val="9"/>
            <color indexed="81"/>
            <rFont val="Tahoma"/>
            <family val="2"/>
          </rPr>
          <t>Patrick Anderson: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<sst xmlns="http://schemas.openxmlformats.org/spreadsheetml/2006/main" count="203" uniqueCount="168">
  <si>
    <t>Planning/Design or Engineering</t>
  </si>
  <si>
    <t>Land Acquisition</t>
  </si>
  <si>
    <t>Right of Way Acquisition</t>
  </si>
  <si>
    <t>Contingency</t>
  </si>
  <si>
    <t>Project Fund Balance Applied</t>
  </si>
  <si>
    <t>Expenditure Total</t>
  </si>
  <si>
    <t>Funding Total</t>
  </si>
  <si>
    <t>Equipment Replace/Resurface</t>
  </si>
  <si>
    <t>Apparatus &amp; Long Term</t>
  </si>
  <si>
    <t>Road Improvements</t>
  </si>
  <si>
    <t>General Equipment</t>
  </si>
  <si>
    <t>Finance</t>
  </si>
  <si>
    <t>Admin - HR</t>
  </si>
  <si>
    <t>Admin - IT</t>
  </si>
  <si>
    <t>Senior Center</t>
  </si>
  <si>
    <t>Library</t>
  </si>
  <si>
    <t>Assessing</t>
  </si>
  <si>
    <t>Admin - Legal</t>
  </si>
  <si>
    <t>Clerks</t>
  </si>
  <si>
    <t>Fire</t>
  </si>
  <si>
    <t>Police</t>
  </si>
  <si>
    <t>Equipment</t>
  </si>
  <si>
    <t>Improvements</t>
  </si>
  <si>
    <t>Priority:</t>
  </si>
  <si>
    <t>Useful Life:</t>
  </si>
  <si>
    <t>Project Name:</t>
  </si>
  <si>
    <t>Department:</t>
  </si>
  <si>
    <t>Contact:</t>
  </si>
  <si>
    <t>5 years</t>
  </si>
  <si>
    <t>10 years</t>
  </si>
  <si>
    <t>15 years</t>
  </si>
  <si>
    <t>7 years</t>
  </si>
  <si>
    <t>20 years</t>
  </si>
  <si>
    <t>25 years</t>
  </si>
  <si>
    <t>30 years</t>
  </si>
  <si>
    <t>50 years</t>
  </si>
  <si>
    <t>100 years</t>
  </si>
  <si>
    <t>2 years</t>
  </si>
  <si>
    <t>General Fund Transfer</t>
  </si>
  <si>
    <t>EMS</t>
  </si>
  <si>
    <t>Utility - Stormwater Rates</t>
  </si>
  <si>
    <t>Grants/Donations (non-utility)</t>
  </si>
  <si>
    <t>Utility - Grants/Donations</t>
  </si>
  <si>
    <t>Total</t>
  </si>
  <si>
    <t>TIF #4 FTC, Agora, Uptown</t>
  </si>
  <si>
    <t>TIF #6 Orchard Pointe &amp; Arrowhead</t>
  </si>
  <si>
    <t>Other (describe in description)</t>
  </si>
  <si>
    <t>Internal Staff Charges - IT</t>
  </si>
  <si>
    <t>Internal Staff Charges - Engineering</t>
  </si>
  <si>
    <t>Furnishings</t>
  </si>
  <si>
    <t>various</t>
  </si>
  <si>
    <t>Utility - Assessed (stormwater)</t>
  </si>
  <si>
    <t>1 - Urgent</t>
  </si>
  <si>
    <t>2 - Very Important</t>
  </si>
  <si>
    <t>3 - Important</t>
  </si>
  <si>
    <t>4 - Less Important</t>
  </si>
  <si>
    <t>5 - Future Consideration</t>
  </si>
  <si>
    <t>Debt Issuance Costs</t>
  </si>
  <si>
    <t>14 years</t>
  </si>
  <si>
    <t>Admin - Other</t>
  </si>
  <si>
    <t>Parks, Recreation, Forestry</t>
  </si>
  <si>
    <t>TIF #9 Sub Zero</t>
  </si>
  <si>
    <t>TIF #10 North Fish Hatchery</t>
  </si>
  <si>
    <t>TIF Future</t>
  </si>
  <si>
    <t>Contributions from Other Entities</t>
  </si>
  <si>
    <t>Expenditure Restraint Program Aid</t>
  </si>
  <si>
    <t>SRF - Cable Fund (transfer)</t>
  </si>
  <si>
    <t>SRF - Parks Dedication Fund</t>
  </si>
  <si>
    <t>SRF - Library Property Tax Levy</t>
  </si>
  <si>
    <t>SRF - Refuse &amp; Recycling Fees</t>
  </si>
  <si>
    <t>Utility - Assessed (water)</t>
  </si>
  <si>
    <t>Utility - Assessed (sewer)</t>
  </si>
  <si>
    <t>Utility - Borrowing (stormwater)</t>
  </si>
  <si>
    <t>Utility - Borrowing (water)</t>
  </si>
  <si>
    <t>Utility - Borrowing (sewer)</t>
  </si>
  <si>
    <t>Utility - Impact Fees (water)</t>
  </si>
  <si>
    <t>Utility - Sale/Trade In (stormwater)</t>
  </si>
  <si>
    <t>Utility - Sale/Trade In (water)</t>
  </si>
  <si>
    <t>Utility - Sale/Trade In (sewer)</t>
  </si>
  <si>
    <t>Utility - Water Rates</t>
  </si>
  <si>
    <t>Utility - Sewer Rates</t>
  </si>
  <si>
    <t>Capital Property Tax Levy</t>
  </si>
  <si>
    <t>Borrowing (non-utility)</t>
  </si>
  <si>
    <t>Sale/Trade In (non-utility)</t>
  </si>
  <si>
    <t>Utility - Contributions from Others</t>
  </si>
  <si>
    <t>Facilities Projects</t>
  </si>
  <si>
    <t>Land/Buildings</t>
  </si>
  <si>
    <t>Parks &amp; Greenway Improvements</t>
  </si>
  <si>
    <t>Technology</t>
  </si>
  <si>
    <t>Unassigned</t>
  </si>
  <si>
    <t>Utility &amp; Urban Services</t>
  </si>
  <si>
    <t>Equip/Veh/Furnish - Highway</t>
  </si>
  <si>
    <t>Equip/Veh/Furnish - Utilities (Water)</t>
  </si>
  <si>
    <t>Equip/Veh/Furnish - Utilities (Sewer)</t>
  </si>
  <si>
    <t>Equip/Veh/Furnish - non-Hwy, non-Util</t>
  </si>
  <si>
    <t>Construction of New Facilities/Additions</t>
  </si>
  <si>
    <t>Maint of Existing Facilities - non-Hwy, non-Util</t>
  </si>
  <si>
    <t>Maint of Existing Facilities - Highway</t>
  </si>
  <si>
    <t>Maint of Existing Facilities - Utilities (Water)</t>
  </si>
  <si>
    <t>Maint of Existing Facilities - Utilities (Sewer)</t>
  </si>
  <si>
    <t>Maint of Existing Facilities - Utilities (Storm)</t>
  </si>
  <si>
    <t>Equip/Veh/Furnish - Utilities (Storm)</t>
  </si>
  <si>
    <t>Additional Revenue</t>
  </si>
  <si>
    <t>Computer Replacements</t>
  </si>
  <si>
    <t>Maintenance</t>
  </si>
  <si>
    <t>Other (Insurance, Utilities)</t>
  </si>
  <si>
    <t>Small Equipment</t>
  </si>
  <si>
    <t>Software Maintenance/Support</t>
  </si>
  <si>
    <t>Staff Costs</t>
  </si>
  <si>
    <t>Supplies/Materials</t>
  </si>
  <si>
    <t>Training</t>
  </si>
  <si>
    <t>Department Codes</t>
  </si>
  <si>
    <t>Category Codes</t>
  </si>
  <si>
    <t>Type Codes</t>
  </si>
  <si>
    <t>Priority Codes</t>
  </si>
  <si>
    <t>Useful Life Codes</t>
  </si>
  <si>
    <t>Funding Sources Codes</t>
  </si>
  <si>
    <t>Expenditure Codes</t>
  </si>
  <si>
    <t>Operating Impact Codes</t>
  </si>
  <si>
    <t>Contractual Services</t>
  </si>
  <si>
    <t>(if changed)</t>
  </si>
  <si>
    <t>Capital Project Request - Revised Project</t>
  </si>
  <si>
    <t>Update to Description</t>
  </si>
  <si>
    <t>Revised Expenditures</t>
  </si>
  <si>
    <t>Revised Funding Sources</t>
  </si>
  <si>
    <r>
      <t xml:space="preserve">Use this form to identify </t>
    </r>
    <r>
      <rPr>
        <u/>
        <sz val="10"/>
        <color rgb="FF0000FF"/>
        <rFont val="Arial"/>
        <family val="2"/>
      </rPr>
      <t>REVISIONS</t>
    </r>
    <r>
      <rPr>
        <sz val="10"/>
        <color rgb="FF0000FF"/>
        <rFont val="Arial"/>
        <family val="2"/>
      </rPr>
      <t xml:space="preserve"> proposed to existing CIP projects that were included in the prior year adopted/revised CIP.</t>
    </r>
  </si>
  <si>
    <t>Admin - FACTv</t>
  </si>
  <si>
    <t>Admin - Court</t>
  </si>
  <si>
    <t>Building Inspection</t>
  </si>
  <si>
    <t>Fire - Emergency Mgmt</t>
  </si>
  <si>
    <t>Assessed (non-utility, non-borrow)</t>
  </si>
  <si>
    <t>Borrowing (assessed)</t>
  </si>
  <si>
    <t>TIF #11 @ Edge Live/Work</t>
  </si>
  <si>
    <t>Utility - Borrowing Assessed (stormwater)</t>
  </si>
  <si>
    <t>Utility - Borrowing Assessed (water)</t>
  </si>
  <si>
    <t>Utility - Borrowing Assessed (sewer)</t>
  </si>
  <si>
    <t>Econ Dev</t>
  </si>
  <si>
    <t>Planning/Zoning</t>
  </si>
  <si>
    <t>PW - B&amp;G</t>
  </si>
  <si>
    <t>PW - General</t>
  </si>
  <si>
    <t>PW - Parks</t>
  </si>
  <si>
    <t>PW - Refuse &amp; Recycling</t>
  </si>
  <si>
    <t>PW - Streets</t>
  </si>
  <si>
    <t>PW - Water Utility</t>
  </si>
  <si>
    <t>PW - Sewer Utility</t>
  </si>
  <si>
    <t>PW - Stormwater Utility</t>
  </si>
  <si>
    <t>TIF #12 Promega</t>
  </si>
  <si>
    <t>TIF #13 Uptown</t>
  </si>
  <si>
    <t>EMS Chief</t>
  </si>
  <si>
    <t>New Totals</t>
  </si>
  <si>
    <t>Ambulance Replacement</t>
  </si>
  <si>
    <t>Response Vehicle Replacement</t>
  </si>
  <si>
    <t xml:space="preserve">Contributions  </t>
  </si>
  <si>
    <t>EMS Vehicle Replacement - FLEET VIEW</t>
  </si>
  <si>
    <t>City of Fitchburg (55%)</t>
  </si>
  <si>
    <t>CIP 2026 - 2035</t>
  </si>
  <si>
    <t>2026-2035 CIP Update: We continue to be a replacement program of replacing ambulances and the high-dollar durable goods (cardiac monitor, cot, cot loader, mobile radios, transport ventilator) as part it every 12-years. On a rotating basis, this requires an ambulance purchase every two years. Production times are currently 36-months from the time the order is placed.</t>
  </si>
  <si>
    <t>Resale</t>
  </si>
  <si>
    <t>City of Verona (40%)</t>
  </si>
  <si>
    <t>Town of Verona (5%)</t>
  </si>
  <si>
    <t xml:space="preserve"> </t>
  </si>
  <si>
    <t>CIP 2027 - 2036</t>
  </si>
  <si>
    <t xml:space="preserve">Capital Project Request </t>
  </si>
  <si>
    <t>FitchRona EMS District</t>
  </si>
  <si>
    <t>2027-2036 CIP Update: We continue to be a replacement program of replacing ambulances and the high-dollar durable goods (cardiac monitor, cot, cot loader, mobile radios, transport ventilator) as part it every 12-years. On a rotating basis, this requires an ambulance purchase every two years. Production times are currently 36-months from the time the order is placed.</t>
  </si>
  <si>
    <t>City of Verona (32%)</t>
  </si>
  <si>
    <t>Town of Verona (4%)</t>
  </si>
  <si>
    <t>City of Fitchburg (64%)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</si>
</sst>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8"/>
      <name val="Times New Roman"/>
    </font>
    <font>
      <sz val="8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rgb="FF0000FF"/>
      <name val="Arial"/>
      <family val="2"/>
    </font>
    <font>
      <b/>
      <u/>
      <sz val="10"/>
      <name val="Arial"/>
      <family val="2"/>
    </font>
    <font>
      <u/>
      <sz val="10"/>
      <color rgb="FF0000FF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top"/>
    </xf>
    <xf numFmtId="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">
    <xf numFmtId="0" fontId="0" fillId="0" borderId="0" xfId="0" applyAlignment="1"/>
    <xf numFmtId="0" fontId="2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/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right"/>
    </xf>
    <xf numFmtId="164" fontId="2" fillId="0" borderId="0" xfId="3" applyNumberFormat="1" applyFont="1" applyAlignment="1"/>
    <xf numFmtId="164" fontId="2" fillId="0" borderId="3" xfId="3" applyNumberFormat="1" applyFont="1" applyBorder="1" applyAlignment="1"/>
    <xf numFmtId="164" fontId="2" fillId="0" borderId="2" xfId="3" applyNumberFormat="1" applyFont="1" applyBorder="1" applyAlignment="1"/>
    <xf numFmtId="164" fontId="2" fillId="0" borderId="4" xfId="3" applyNumberFormat="1" applyFont="1" applyBorder="1" applyAlignment="1"/>
    <xf numFmtId="0" fontId="3" fillId="2" borderId="5" xfId="0" applyFont="1" applyFill="1" applyBorder="1" applyAlignment="1"/>
    <xf numFmtId="0" fontId="3" fillId="0" borderId="1" xfId="0" applyFont="1" applyBorder="1" applyAlignment="1">
      <alignment horizontal="center"/>
    </xf>
    <xf numFmtId="164" fontId="2" fillId="0" borderId="0" xfId="0" applyNumberFormat="1" applyFont="1" applyAlignment="1"/>
    <xf numFmtId="0" fontId="4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6" fillId="0" borderId="0" xfId="0" applyFont="1" applyAlignment="1"/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protection locked="0"/>
    </xf>
    <xf numFmtId="164" fontId="2" fillId="0" borderId="0" xfId="3" applyNumberFormat="1" applyFont="1" applyAlignme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4" fontId="2" fillId="0" borderId="0" xfId="3" applyNumberFormat="1" applyFont="1" applyBorder="1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2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0" borderId="0" xfId="0" applyFont="1" applyAlignment="1"/>
    <xf numFmtId="0" fontId="8" fillId="0" borderId="0" xfId="0" applyFont="1" applyAlignment="1">
      <alignment vertical="top" wrapText="1"/>
    </xf>
    <xf numFmtId="164" fontId="13" fillId="0" borderId="0" xfId="0" applyNumberFormat="1" applyFont="1" applyAlignment="1">
      <alignment vertical="top" wrapText="1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4" fillId="0" borderId="6" xfId="0" applyFont="1" applyBorder="1" applyAlignment="1">
      <alignment horizontal="center"/>
    </xf>
    <xf numFmtId="0" fontId="2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2" fillId="0" borderId="4" xfId="0" applyFont="1" applyBorder="1" applyAlignment="1" applyProtection="1">
      <alignment vertical="top" wrapText="1"/>
      <protection locked="0"/>
    </xf>
    <xf numFmtId="0" fontId="5" fillId="0" borderId="0" xfId="0" applyFont="1" applyAlignment="1"/>
    <xf numFmtId="0" fontId="2" fillId="0" borderId="1" xfId="0" applyFont="1" applyBorder="1" applyAlignment="1" applyProtection="1">
      <alignment horizontal="center"/>
      <protection locked="0"/>
    </xf>
  </cellXfs>
  <cellStyles count="4">
    <cellStyle name="Comma" xfId="3" builtinId="3"/>
    <cellStyle name="Comma0" xfId="1" xr:uid="{00000000-0005-0000-0000-000001000000}"/>
    <cellStyle name="Currency0" xfId="2" xr:uid="{00000000-0005-0000-0000-000002000000}"/>
    <cellStyle name="Normal" xfId="0" builtinId="0"/>
  </cellStyles>
  <dxfs count="4"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9B03D-CCC9-4018-86AE-54F8D4918A4C}">
  <sheetPr>
    <pageSetUpPr fitToPage="1"/>
  </sheetPr>
  <dimension ref="A1:M38"/>
  <sheetViews>
    <sheetView topLeftCell="A3" workbookViewId="0">
      <selection activeCell="N25" sqref="N25"/>
    </sheetView>
  </sheetViews>
  <sheetFormatPr defaultRowHeight="12.75" x14ac:dyDescent="0.2"/>
  <cols>
    <col min="1" max="1" width="34.33203125" style="1" bestFit="1" customWidth="1"/>
    <col min="2" max="12" width="17.1640625" style="1" customWidth="1"/>
    <col min="13" max="16384" width="9.33203125" style="1"/>
  </cols>
  <sheetData>
    <row r="1" spans="1:13" s="25" customFormat="1" ht="15.75" x14ac:dyDescent="0.25">
      <c r="A1" s="29" t="s">
        <v>121</v>
      </c>
      <c r="B1" s="29"/>
      <c r="C1" s="29"/>
    </row>
    <row r="2" spans="1:13" s="25" customFormat="1" ht="15.75" x14ac:dyDescent="0.25">
      <c r="A2" s="29" t="s">
        <v>155</v>
      </c>
      <c r="B2" s="29"/>
    </row>
    <row r="4" spans="1:13" x14ac:dyDescent="0.2">
      <c r="A4" s="3" t="s">
        <v>25</v>
      </c>
      <c r="B4" s="35" t="s">
        <v>153</v>
      </c>
      <c r="C4" s="35"/>
      <c r="D4" s="35"/>
      <c r="E4" s="35"/>
      <c r="F4" s="35"/>
      <c r="G4" s="35"/>
      <c r="H4" s="35"/>
      <c r="I4" s="35"/>
      <c r="J4" s="35"/>
      <c r="K4" s="35"/>
      <c r="L4" s="35"/>
    </row>
    <row r="5" spans="1:13" x14ac:dyDescent="0.2">
      <c r="A5" s="3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</row>
    <row r="6" spans="1:13" hidden="1" x14ac:dyDescent="0.2">
      <c r="A6" s="3" t="s">
        <v>26</v>
      </c>
      <c r="B6" s="35" t="s">
        <v>39</v>
      </c>
      <c r="C6" s="35"/>
      <c r="D6" s="5" t="s">
        <v>27</v>
      </c>
      <c r="E6" s="35" t="s">
        <v>148</v>
      </c>
      <c r="F6" s="35"/>
      <c r="G6" s="35"/>
      <c r="H6" s="5" t="s">
        <v>23</v>
      </c>
      <c r="I6" s="35" t="s">
        <v>53</v>
      </c>
      <c r="J6" s="35"/>
      <c r="K6" s="5" t="s">
        <v>24</v>
      </c>
      <c r="L6" s="17"/>
    </row>
    <row r="7" spans="1:13" hidden="1" x14ac:dyDescent="0.2">
      <c r="E7" s="5"/>
      <c r="H7" s="14"/>
      <c r="I7" s="30" t="s">
        <v>120</v>
      </c>
      <c r="J7" s="30"/>
      <c r="K7" s="14"/>
      <c r="L7" s="22" t="s">
        <v>120</v>
      </c>
      <c r="M7" s="3"/>
    </row>
    <row r="8" spans="1:13" hidden="1" x14ac:dyDescent="0.2">
      <c r="A8" s="34" t="s">
        <v>125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"/>
    </row>
    <row r="9" spans="1:13" x14ac:dyDescent="0.2">
      <c r="E9" s="5"/>
      <c r="F9" s="14"/>
      <c r="G9" s="14"/>
      <c r="H9" s="14"/>
      <c r="I9" s="14"/>
      <c r="J9" s="14"/>
      <c r="K9" s="14"/>
      <c r="L9" s="14"/>
      <c r="M9" s="3"/>
    </row>
    <row r="10" spans="1:13" x14ac:dyDescent="0.2">
      <c r="A10" s="10" t="s">
        <v>122</v>
      </c>
    </row>
    <row r="11" spans="1:13" ht="113.25" customHeight="1" x14ac:dyDescent="0.2">
      <c r="A11" s="31" t="s">
        <v>156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3"/>
    </row>
    <row r="13" spans="1:13" x14ac:dyDescent="0.2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3" x14ac:dyDescent="0.2">
      <c r="A14" s="4"/>
      <c r="B14" s="26">
        <v>243800</v>
      </c>
      <c r="C14" s="27"/>
      <c r="D14" s="26">
        <f t="shared" ref="D14:J14" si="0">C14+C14*0.03</f>
        <v>0</v>
      </c>
      <c r="E14" s="27"/>
      <c r="F14" s="26">
        <f t="shared" si="0"/>
        <v>0</v>
      </c>
      <c r="G14" s="27"/>
      <c r="H14" s="26">
        <f t="shared" si="0"/>
        <v>0</v>
      </c>
      <c r="I14" s="27"/>
      <c r="J14" s="26">
        <f t="shared" si="0"/>
        <v>0</v>
      </c>
      <c r="K14" s="27"/>
      <c r="L14" s="24" t="s">
        <v>149</v>
      </c>
    </row>
    <row r="15" spans="1:13" x14ac:dyDescent="0.2">
      <c r="A15" s="10" t="s">
        <v>123</v>
      </c>
      <c r="F15" s="12"/>
    </row>
    <row r="16" spans="1:13" x14ac:dyDescent="0.2">
      <c r="A16" s="2"/>
      <c r="B16" s="11">
        <v>2026</v>
      </c>
      <c r="C16" s="11">
        <f>+B16+1</f>
        <v>2027</v>
      </c>
      <c r="D16" s="11">
        <f>+C16+1</f>
        <v>2028</v>
      </c>
      <c r="E16" s="11">
        <f>+D16+1</f>
        <v>2029</v>
      </c>
      <c r="F16" s="11">
        <f>+E16+1</f>
        <v>2030</v>
      </c>
      <c r="G16" s="11">
        <f t="shared" ref="G16:K16" si="1">+F16+1</f>
        <v>2031</v>
      </c>
      <c r="H16" s="11">
        <f t="shared" si="1"/>
        <v>2032</v>
      </c>
      <c r="I16" s="11">
        <f t="shared" si="1"/>
        <v>2033</v>
      </c>
      <c r="J16" s="11">
        <f t="shared" si="1"/>
        <v>2034</v>
      </c>
      <c r="K16" s="11">
        <f t="shared" si="1"/>
        <v>2035</v>
      </c>
      <c r="L16" s="11" t="s">
        <v>43</v>
      </c>
    </row>
    <row r="17" spans="1:12" x14ac:dyDescent="0.2">
      <c r="A17" s="18" t="s">
        <v>150</v>
      </c>
      <c r="B17" s="19"/>
      <c r="C17" s="19">
        <v>439396</v>
      </c>
      <c r="D17" s="19"/>
      <c r="E17" s="19">
        <v>473794</v>
      </c>
      <c r="F17" s="19"/>
      <c r="G17" s="19">
        <v>502648</v>
      </c>
      <c r="H17" s="19"/>
      <c r="I17" s="19">
        <v>533259</v>
      </c>
      <c r="J17" s="19"/>
      <c r="K17" s="19">
        <v>565734</v>
      </c>
      <c r="L17" s="6">
        <f>SUM(B17:K17)</f>
        <v>2514831</v>
      </c>
    </row>
    <row r="18" spans="1:12" x14ac:dyDescent="0.2">
      <c r="A18" s="18" t="s">
        <v>151</v>
      </c>
      <c r="B18" s="19" t="s">
        <v>160</v>
      </c>
      <c r="C18" s="19" t="s">
        <v>160</v>
      </c>
      <c r="D18" s="19" t="s">
        <v>160</v>
      </c>
      <c r="E18" s="19" t="s">
        <v>160</v>
      </c>
      <c r="F18" s="19">
        <v>94000</v>
      </c>
      <c r="G18" s="19" t="s">
        <v>160</v>
      </c>
      <c r="H18" s="19"/>
      <c r="I18" s="19" t="s">
        <v>160</v>
      </c>
      <c r="J18" s="19"/>
      <c r="K18" s="19"/>
      <c r="L18" s="6">
        <f t="shared" ref="L18:L22" si="2">SUM(B18:K18)</f>
        <v>94000</v>
      </c>
    </row>
    <row r="19" spans="1:12" x14ac:dyDescent="0.2">
      <c r="A19" s="18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6">
        <f t="shared" si="2"/>
        <v>0</v>
      </c>
    </row>
    <row r="20" spans="1:12" x14ac:dyDescent="0.2">
      <c r="A20" s="18" t="s">
        <v>157</v>
      </c>
      <c r="B20" s="19"/>
      <c r="C20" s="19">
        <v>-7000</v>
      </c>
      <c r="D20" s="19"/>
      <c r="E20" s="19">
        <v>-7000</v>
      </c>
      <c r="F20" s="19">
        <v>-1000</v>
      </c>
      <c r="G20" s="19">
        <v>-7000</v>
      </c>
      <c r="H20" s="19"/>
      <c r="I20" s="19">
        <v>-700</v>
      </c>
      <c r="J20" s="19"/>
      <c r="K20" s="19">
        <v>-7000</v>
      </c>
      <c r="L20" s="6">
        <f t="shared" si="2"/>
        <v>-29700</v>
      </c>
    </row>
    <row r="21" spans="1:12" x14ac:dyDescent="0.2">
      <c r="A21" s="18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6">
        <f t="shared" si="2"/>
        <v>0</v>
      </c>
    </row>
    <row r="22" spans="1:12" x14ac:dyDescent="0.2">
      <c r="A22" s="18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6">
        <f t="shared" si="2"/>
        <v>0</v>
      </c>
    </row>
    <row r="23" spans="1:12" x14ac:dyDescent="0.2">
      <c r="A23" s="3" t="s">
        <v>5</v>
      </c>
      <c r="B23" s="7">
        <f>SUM(B17:B22)</f>
        <v>0</v>
      </c>
      <c r="C23" s="8">
        <f t="shared" ref="C23:L23" si="3">SUM(C17:C22)</f>
        <v>432396</v>
      </c>
      <c r="D23" s="8">
        <f t="shared" si="3"/>
        <v>0</v>
      </c>
      <c r="E23" s="8">
        <f t="shared" si="3"/>
        <v>466794</v>
      </c>
      <c r="F23" s="8">
        <f t="shared" si="3"/>
        <v>93000</v>
      </c>
      <c r="G23" s="8">
        <f t="shared" si="3"/>
        <v>495648</v>
      </c>
      <c r="H23" s="8">
        <f t="shared" si="3"/>
        <v>0</v>
      </c>
      <c r="I23" s="8">
        <f t="shared" si="3"/>
        <v>532559</v>
      </c>
      <c r="J23" s="8">
        <f t="shared" si="3"/>
        <v>0</v>
      </c>
      <c r="K23" s="8">
        <f t="shared" si="3"/>
        <v>558734</v>
      </c>
      <c r="L23" s="9">
        <f t="shared" si="3"/>
        <v>2579131</v>
      </c>
    </row>
    <row r="25" spans="1:12" x14ac:dyDescent="0.2">
      <c r="A25" s="10" t="s">
        <v>124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 x14ac:dyDescent="0.2">
      <c r="A26" s="2"/>
      <c r="B26" s="11">
        <f>+B16</f>
        <v>2026</v>
      </c>
      <c r="C26" s="11">
        <f>+C16</f>
        <v>2027</v>
      </c>
      <c r="D26" s="11">
        <f>+D16</f>
        <v>2028</v>
      </c>
      <c r="E26" s="11">
        <f>+E16</f>
        <v>2029</v>
      </c>
      <c r="F26" s="11">
        <f>+F16</f>
        <v>2030</v>
      </c>
      <c r="G26" s="11">
        <f t="shared" ref="G26:K26" si="4">+G16</f>
        <v>2031</v>
      </c>
      <c r="H26" s="11">
        <f t="shared" si="4"/>
        <v>2032</v>
      </c>
      <c r="I26" s="11">
        <f t="shared" si="4"/>
        <v>2033</v>
      </c>
      <c r="J26" s="11">
        <f t="shared" si="4"/>
        <v>2034</v>
      </c>
      <c r="K26" s="11">
        <f t="shared" si="4"/>
        <v>2035</v>
      </c>
      <c r="L26" s="11" t="s">
        <v>43</v>
      </c>
    </row>
    <row r="27" spans="1:12" x14ac:dyDescent="0.2">
      <c r="A27" s="20" t="s">
        <v>152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6">
        <f>SUM(B27:K27)</f>
        <v>0</v>
      </c>
    </row>
    <row r="28" spans="1:12" x14ac:dyDescent="0.2">
      <c r="A28" s="23" t="s">
        <v>154</v>
      </c>
      <c r="B28" s="19"/>
      <c r="C28" s="19">
        <f>C23*0.55</f>
        <v>237817.80000000002</v>
      </c>
      <c r="D28" s="19"/>
      <c r="E28" s="19">
        <f t="shared" ref="E28:K28" si="5">E23*0.55</f>
        <v>256736.7</v>
      </c>
      <c r="F28" s="19">
        <f t="shared" si="5"/>
        <v>51150.000000000007</v>
      </c>
      <c r="G28" s="19">
        <f t="shared" si="5"/>
        <v>272606.40000000002</v>
      </c>
      <c r="H28" s="19"/>
      <c r="I28" s="19">
        <f t="shared" si="5"/>
        <v>292907.45</v>
      </c>
      <c r="J28" s="19"/>
      <c r="K28" s="19">
        <f t="shared" si="5"/>
        <v>307303.7</v>
      </c>
      <c r="L28" s="6">
        <f>SUM(B28:K28)</f>
        <v>1418522.05</v>
      </c>
    </row>
    <row r="29" spans="1:12" x14ac:dyDescent="0.2">
      <c r="A29" s="20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6">
        <f t="shared" ref="L29:L36" si="6">SUM(B29:K29)</f>
        <v>0</v>
      </c>
    </row>
    <row r="30" spans="1:12" x14ac:dyDescent="0.2">
      <c r="A30" s="23" t="s">
        <v>158</v>
      </c>
      <c r="B30" s="19"/>
      <c r="C30" s="19">
        <f t="shared" ref="C30:K30" si="7">C23*0.4</f>
        <v>172958.40000000002</v>
      </c>
      <c r="D30" s="19"/>
      <c r="E30" s="19">
        <f t="shared" si="7"/>
        <v>186717.6</v>
      </c>
      <c r="F30" s="19">
        <f t="shared" si="7"/>
        <v>37200</v>
      </c>
      <c r="G30" s="19">
        <f t="shared" si="7"/>
        <v>198259.20000000001</v>
      </c>
      <c r="H30" s="19"/>
      <c r="I30" s="19">
        <f t="shared" si="7"/>
        <v>213023.6</v>
      </c>
      <c r="J30" s="19"/>
      <c r="K30" s="19">
        <f t="shared" si="7"/>
        <v>223493.6</v>
      </c>
      <c r="L30" s="6">
        <f t="shared" si="6"/>
        <v>1031652.3999999999</v>
      </c>
    </row>
    <row r="31" spans="1:12" x14ac:dyDescent="0.2">
      <c r="A31" s="20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6">
        <f t="shared" si="6"/>
        <v>0</v>
      </c>
    </row>
    <row r="32" spans="1:12" s="3" customFormat="1" x14ac:dyDescent="0.2">
      <c r="A32" s="23" t="s">
        <v>159</v>
      </c>
      <c r="B32" s="19"/>
      <c r="C32" s="19">
        <f t="shared" ref="C32:K32" si="8">C23*0.05</f>
        <v>21619.800000000003</v>
      </c>
      <c r="D32" s="19"/>
      <c r="E32" s="19">
        <f t="shared" si="8"/>
        <v>23339.7</v>
      </c>
      <c r="F32" s="19">
        <f t="shared" si="8"/>
        <v>4650</v>
      </c>
      <c r="G32" s="19">
        <f t="shared" si="8"/>
        <v>24782.400000000001</v>
      </c>
      <c r="H32" s="19"/>
      <c r="I32" s="19">
        <f t="shared" si="8"/>
        <v>26627.95</v>
      </c>
      <c r="J32" s="19"/>
      <c r="K32" s="19">
        <f t="shared" si="8"/>
        <v>27936.7</v>
      </c>
      <c r="L32" s="6">
        <f t="shared" si="6"/>
        <v>128956.54999999999</v>
      </c>
    </row>
    <row r="33" spans="1:12" x14ac:dyDescent="0.2">
      <c r="A33" s="20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6">
        <f>SUM(B33:K33)</f>
        <v>0</v>
      </c>
    </row>
    <row r="34" spans="1:12" x14ac:dyDescent="0.2">
      <c r="A34" s="20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6">
        <f t="shared" si="6"/>
        <v>0</v>
      </c>
    </row>
    <row r="35" spans="1:12" x14ac:dyDescent="0.2">
      <c r="A35" s="20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6">
        <f t="shared" si="6"/>
        <v>0</v>
      </c>
    </row>
    <row r="36" spans="1:12" x14ac:dyDescent="0.2">
      <c r="A36" s="20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6">
        <f t="shared" si="6"/>
        <v>0</v>
      </c>
    </row>
    <row r="37" spans="1:12" x14ac:dyDescent="0.2">
      <c r="A37" s="3" t="s">
        <v>6</v>
      </c>
      <c r="B37" s="7">
        <f t="shared" ref="B37:L37" si="9">SUM(B27:B36)</f>
        <v>0</v>
      </c>
      <c r="C37" s="8">
        <f t="shared" si="9"/>
        <v>432396.00000000006</v>
      </c>
      <c r="D37" s="8">
        <f t="shared" si="9"/>
        <v>0</v>
      </c>
      <c r="E37" s="8">
        <f>SUM(E27:E36)</f>
        <v>466794.00000000006</v>
      </c>
      <c r="F37" s="8">
        <f t="shared" si="9"/>
        <v>93000</v>
      </c>
      <c r="G37" s="8">
        <f t="shared" si="9"/>
        <v>495648.00000000006</v>
      </c>
      <c r="H37" s="8">
        <f t="shared" si="9"/>
        <v>0</v>
      </c>
      <c r="I37" s="8">
        <f t="shared" si="9"/>
        <v>532559</v>
      </c>
      <c r="J37" s="8">
        <f t="shared" si="9"/>
        <v>0</v>
      </c>
      <c r="K37" s="8">
        <f t="shared" si="9"/>
        <v>558734</v>
      </c>
      <c r="L37" s="9">
        <f t="shared" si="9"/>
        <v>2579131</v>
      </c>
    </row>
    <row r="38" spans="1:12" x14ac:dyDescent="0.2">
      <c r="A38" s="13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</row>
  </sheetData>
  <dataConsolidate/>
  <mergeCells count="9">
    <mergeCell ref="I7:J7"/>
    <mergeCell ref="A8:L8"/>
    <mergeCell ref="A11:L11"/>
    <mergeCell ref="A1:C1"/>
    <mergeCell ref="A2:B2"/>
    <mergeCell ref="B4:L4"/>
    <mergeCell ref="B6:C6"/>
    <mergeCell ref="E6:G6"/>
    <mergeCell ref="I6:J6"/>
  </mergeCells>
  <conditionalFormatting sqref="B38:L38">
    <cfRule type="cellIs" dxfId="3" priority="2" operator="notEqual">
      <formula>0</formula>
    </cfRule>
  </conditionalFormatting>
  <conditionalFormatting sqref="L14">
    <cfRule type="containsBlanks" dxfId="2" priority="1">
      <formula>LEN(TRIM(L14))=0</formula>
    </cfRule>
  </conditionalFormatting>
  <dataValidations count="9">
    <dataValidation allowBlank="1" showInputMessage="1" showErrorMessage="1" promptTitle="ERROR??" prompt="If this cell (or any on this row) is yellow or has an amount it means that your expenditures and funding sources do not match." sqref="L38" xr:uid="{6A3D16A5-D207-4D82-8023-5333A7825C43}"/>
    <dataValidation allowBlank="1" showInputMessage="1" showErrorMessage="1" prompt="No need to re-type the original description included in the adopted CIP.  Use this box to type a description of what has changed and it will be appended to the original description." sqref="A11:L11" xr:uid="{61D97326-9B96-470B-AE87-DDEDFF1F0968}"/>
    <dataValidation type="list" allowBlank="1" showInputMessage="1" showErrorMessage="1" promptTitle="Select from drop-down" prompt="Additional means these amounts should be ADDED or SUBTRACTED from the existing approved project._x000a__x000a_New Totals means the existing approved project amounts should be REPLACED by these amounts." sqref="L14" xr:uid="{4797314A-8513-4293-AD8C-0F9B9CCC5E9B}">
      <formula1>"Additional,New Totals"</formula1>
    </dataValidation>
    <dataValidation type="list" allowBlank="1" showInputMessage="1" showErrorMessage="1" promptTitle="Select from drop-down" prompt="&quot;Scroll up&quot; if the drop down appears blank." sqref="L6" xr:uid="{D74F0510-D950-4144-92FD-35BC2A7AE32D}">
      <formula1>Life</formula1>
    </dataValidation>
    <dataValidation type="list" allowBlank="1" showInputMessage="1" showErrorMessage="1" promptTitle="Select from drop-down" prompt="&quot;Scroll up&quot; if the drop down appears blank." sqref="I6:J6" xr:uid="{D3D5D7F0-88FF-4561-8A99-6C21DA27545D}">
      <formula1>Priority</formula1>
    </dataValidation>
    <dataValidation allowBlank="1" showErrorMessage="1" promptTitle="Select from drop-down" prompt="&quot;Scroll up&quot; if the drop down appears blank." sqref="E6:G6" xr:uid="{48A234BC-CBC4-49AF-9BE1-C6D88C42B44E}"/>
    <dataValidation type="list" allowBlank="1" showInputMessage="1" showErrorMessage="1" promptTitle="Select from drop-down" prompt="&quot;Scroll up&quot; if the drop down appears blank." sqref="B6:C6" xr:uid="{5323B2B6-B130-4A4E-944D-AEA9E31D06A9}">
      <formula1>Department</formula1>
    </dataValidation>
    <dataValidation type="list" allowBlank="1" showInputMessage="1" showErrorMessage="1" promptTitle="Select from drop down" prompt="&quot;Scroll up&quot; if the drop down appears blank." sqref="A27:A36" xr:uid="{B53D98CD-A157-4E67-BEE8-539E021B614B}">
      <formula1>funding</formula1>
    </dataValidation>
    <dataValidation type="list" allowBlank="1" showInputMessage="1" showErrorMessage="1" promptTitle="Select from drop down" prompt="&quot;Scroll up&quot; if the drop down appears blank." sqref="A17:A22" xr:uid="{263CC40D-DB6F-459B-B957-71D4DD01E71D}">
      <formula1>Expenditures</formula1>
    </dataValidation>
  </dataValidations>
  <printOptions horizontalCentered="1"/>
  <pageMargins left="0.25" right="0.25" top="0.25" bottom="0.5" header="0.5" footer="0.25"/>
  <pageSetup scale="82" orientation="landscape" verticalDpi="4294967295" r:id="rId1"/>
  <headerFooter alignWithMargins="0">
    <oddFooter>&amp;L&amp;Z&amp;F\&amp;A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"/>
  <sheetViews>
    <sheetView tabSelected="1" workbookViewId="0">
      <selection activeCell="N19" sqref="N19"/>
    </sheetView>
  </sheetViews>
  <sheetFormatPr defaultRowHeight="12.75" x14ac:dyDescent="0.2"/>
  <cols>
    <col min="1" max="1" width="34.33203125" style="1" bestFit="1" customWidth="1"/>
    <col min="2" max="12" width="17.1640625" style="1" customWidth="1"/>
    <col min="13" max="16384" width="9.33203125" style="1"/>
  </cols>
  <sheetData>
    <row r="1" spans="1:13" s="25" customFormat="1" ht="15.75" x14ac:dyDescent="0.25">
      <c r="A1" s="29" t="s">
        <v>162</v>
      </c>
      <c r="B1" s="29"/>
      <c r="C1" s="29"/>
    </row>
    <row r="2" spans="1:13" s="25" customFormat="1" ht="15.75" x14ac:dyDescent="0.25">
      <c r="A2" s="28" t="s">
        <v>163</v>
      </c>
      <c r="B2" s="28"/>
      <c r="C2" s="28"/>
    </row>
    <row r="3" spans="1:13" s="25" customFormat="1" ht="15.75" x14ac:dyDescent="0.25">
      <c r="A3" s="29" t="s">
        <v>161</v>
      </c>
      <c r="B3" s="29"/>
    </row>
    <row r="5" spans="1:13" x14ac:dyDescent="0.2">
      <c r="A5" s="3" t="s">
        <v>25</v>
      </c>
      <c r="B5" s="35" t="s">
        <v>153</v>
      </c>
      <c r="C5" s="35"/>
      <c r="D5" s="35"/>
      <c r="E5" s="35"/>
      <c r="F5" s="35"/>
      <c r="G5" s="35"/>
      <c r="H5" s="35"/>
      <c r="I5" s="35"/>
      <c r="J5" s="35"/>
      <c r="K5" s="35"/>
      <c r="L5" s="35"/>
    </row>
    <row r="6" spans="1:13" x14ac:dyDescent="0.2">
      <c r="A6" s="3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</row>
    <row r="7" spans="1:13" hidden="1" x14ac:dyDescent="0.2">
      <c r="A7" s="3" t="s">
        <v>26</v>
      </c>
      <c r="B7" s="35" t="s">
        <v>39</v>
      </c>
      <c r="C7" s="35"/>
      <c r="D7" s="5" t="s">
        <v>27</v>
      </c>
      <c r="E7" s="35" t="s">
        <v>148</v>
      </c>
      <c r="F7" s="35"/>
      <c r="G7" s="35"/>
      <c r="H7" s="5" t="s">
        <v>23</v>
      </c>
      <c r="I7" s="35" t="s">
        <v>53</v>
      </c>
      <c r="J7" s="35"/>
      <c r="K7" s="5" t="s">
        <v>24</v>
      </c>
      <c r="L7" s="17"/>
    </row>
    <row r="8" spans="1:13" hidden="1" x14ac:dyDescent="0.2">
      <c r="E8" s="5"/>
      <c r="H8" s="14"/>
      <c r="I8" s="30" t="s">
        <v>120</v>
      </c>
      <c r="J8" s="30"/>
      <c r="K8" s="14"/>
      <c r="L8" s="22" t="s">
        <v>120</v>
      </c>
      <c r="M8" s="3"/>
    </row>
    <row r="9" spans="1:13" hidden="1" x14ac:dyDescent="0.2">
      <c r="A9" s="34" t="s">
        <v>125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"/>
    </row>
    <row r="10" spans="1:13" x14ac:dyDescent="0.2">
      <c r="E10" s="5"/>
      <c r="F10" s="14"/>
      <c r="G10" s="14"/>
      <c r="H10" s="14"/>
      <c r="I10" s="14"/>
      <c r="J10" s="14"/>
      <c r="K10" s="14"/>
      <c r="L10" s="14"/>
      <c r="M10" s="3"/>
    </row>
    <row r="11" spans="1:13" x14ac:dyDescent="0.2">
      <c r="A11" s="10" t="s">
        <v>122</v>
      </c>
    </row>
    <row r="12" spans="1:13" ht="113.25" customHeight="1" x14ac:dyDescent="0.2">
      <c r="A12" s="31" t="s">
        <v>164</v>
      </c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3"/>
    </row>
    <row r="14" spans="1:13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3" x14ac:dyDescent="0.2">
      <c r="A15" s="4"/>
      <c r="B15" s="26">
        <v>243800</v>
      </c>
      <c r="C15" s="26">
        <f>B15+B15*0.03</f>
        <v>251114</v>
      </c>
      <c r="D15" s="26">
        <f t="shared" ref="D15:K15" si="0">C15+C15*0.03</f>
        <v>258647.42</v>
      </c>
      <c r="E15" s="26">
        <f t="shared" si="0"/>
        <v>266406.84260000003</v>
      </c>
      <c r="F15" s="26">
        <f t="shared" si="0"/>
        <v>274399.04787800001</v>
      </c>
      <c r="G15" s="26">
        <f t="shared" si="0"/>
        <v>282631.01931434002</v>
      </c>
      <c r="H15" s="26">
        <f t="shared" si="0"/>
        <v>291109.94989377022</v>
      </c>
      <c r="I15" s="26">
        <f t="shared" si="0"/>
        <v>299843.24839058332</v>
      </c>
      <c r="J15" s="26">
        <f t="shared" si="0"/>
        <v>308838.54584230081</v>
      </c>
      <c r="K15" s="26">
        <f t="shared" si="0"/>
        <v>318103.70221756981</v>
      </c>
      <c r="L15" s="24" t="s">
        <v>149</v>
      </c>
    </row>
    <row r="16" spans="1:13" x14ac:dyDescent="0.2">
      <c r="A16" s="10" t="s">
        <v>123</v>
      </c>
    </row>
    <row r="17" spans="1:12" x14ac:dyDescent="0.2">
      <c r="A17" s="2"/>
      <c r="B17" s="11">
        <v>2027</v>
      </c>
      <c r="C17" s="11">
        <f>+B17+1</f>
        <v>2028</v>
      </c>
      <c r="D17" s="11">
        <f>+C17+1</f>
        <v>2029</v>
      </c>
      <c r="E17" s="11">
        <f>+D17+1</f>
        <v>2030</v>
      </c>
      <c r="F17" s="11">
        <f>+E17+1</f>
        <v>2031</v>
      </c>
      <c r="G17" s="11">
        <f t="shared" ref="G17:K17" si="1">+F17+1</f>
        <v>2032</v>
      </c>
      <c r="H17" s="11">
        <f t="shared" si="1"/>
        <v>2033</v>
      </c>
      <c r="I17" s="11">
        <f t="shared" si="1"/>
        <v>2034</v>
      </c>
      <c r="J17" s="11">
        <f t="shared" si="1"/>
        <v>2035</v>
      </c>
      <c r="K17" s="11">
        <f t="shared" si="1"/>
        <v>2036</v>
      </c>
      <c r="L17" s="11" t="s">
        <v>43</v>
      </c>
    </row>
    <row r="18" spans="1:12" x14ac:dyDescent="0.2">
      <c r="A18" s="18" t="s">
        <v>150</v>
      </c>
      <c r="B18" s="19">
        <v>226598</v>
      </c>
      <c r="C18" s="19">
        <f>B18+B18*0.03</f>
        <v>233395.94</v>
      </c>
      <c r="D18" s="19">
        <f>C18+C18*0.03</f>
        <v>240397.81820000001</v>
      </c>
      <c r="E18" s="19">
        <f t="shared" ref="E18:K18" si="2">D18+D18*0.03</f>
        <v>247609.75274600001</v>
      </c>
      <c r="F18" s="19">
        <f t="shared" si="2"/>
        <v>255038.04532838002</v>
      </c>
      <c r="G18" s="19">
        <f t="shared" si="2"/>
        <v>262689.18668823142</v>
      </c>
      <c r="H18" s="19">
        <f t="shared" si="2"/>
        <v>270569.86228887836</v>
      </c>
      <c r="I18" s="19">
        <f t="shared" si="2"/>
        <v>278686.95815754472</v>
      </c>
      <c r="J18" s="19">
        <f t="shared" si="2"/>
        <v>287047.56690227106</v>
      </c>
      <c r="K18" s="19">
        <f t="shared" si="2"/>
        <v>295658.99390933919</v>
      </c>
      <c r="L18" s="6">
        <f>SUM(B18:K18)</f>
        <v>2597692.1242206451</v>
      </c>
    </row>
    <row r="19" spans="1:12" x14ac:dyDescent="0.2">
      <c r="A19" s="18" t="s">
        <v>151</v>
      </c>
      <c r="B19" s="19">
        <v>9682</v>
      </c>
      <c r="C19" s="19">
        <f>B19*1.03</f>
        <v>9972.4600000000009</v>
      </c>
      <c r="D19" s="19">
        <f t="shared" ref="D19:K19" si="3">C19*1.03</f>
        <v>10271.633800000001</v>
      </c>
      <c r="E19" s="19">
        <f t="shared" si="3"/>
        <v>10579.782814000002</v>
      </c>
      <c r="F19" s="19">
        <f t="shared" si="3"/>
        <v>10897.176298420003</v>
      </c>
      <c r="G19" s="19">
        <f t="shared" si="3"/>
        <v>11224.091587372604</v>
      </c>
      <c r="H19" s="19">
        <f t="shared" si="3"/>
        <v>11560.814334993784</v>
      </c>
      <c r="I19" s="19">
        <f t="shared" si="3"/>
        <v>11907.638765043597</v>
      </c>
      <c r="J19" s="19">
        <f t="shared" si="3"/>
        <v>12264.867927994905</v>
      </c>
      <c r="K19" s="19">
        <f t="shared" si="3"/>
        <v>12632.813965834752</v>
      </c>
      <c r="L19" s="6">
        <f t="shared" ref="L19:L23" si="4">SUM(B19:K19)</f>
        <v>110993.27949365965</v>
      </c>
    </row>
    <row r="20" spans="1:12" x14ac:dyDescent="0.2">
      <c r="A20" s="18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6">
        <f t="shared" si="4"/>
        <v>0</v>
      </c>
    </row>
    <row r="21" spans="1:12" x14ac:dyDescent="0.2">
      <c r="A21" s="18" t="s">
        <v>157</v>
      </c>
      <c r="B21" s="19">
        <v>-3600</v>
      </c>
      <c r="C21" s="19">
        <v>-3600</v>
      </c>
      <c r="D21" s="19">
        <v>-3600</v>
      </c>
      <c r="E21" s="19">
        <v>-3600</v>
      </c>
      <c r="F21" s="19">
        <v>-3700</v>
      </c>
      <c r="G21" s="19">
        <v>-3600</v>
      </c>
      <c r="H21" s="19">
        <v>-3600</v>
      </c>
      <c r="I21" s="19">
        <v>-3600</v>
      </c>
      <c r="J21" s="19">
        <v>-3600</v>
      </c>
      <c r="K21" s="19">
        <v>-3600</v>
      </c>
      <c r="L21" s="6">
        <f t="shared" si="4"/>
        <v>-36100</v>
      </c>
    </row>
    <row r="22" spans="1:12" x14ac:dyDescent="0.2">
      <c r="A22" s="18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6">
        <f t="shared" si="4"/>
        <v>0</v>
      </c>
    </row>
    <row r="23" spans="1:12" x14ac:dyDescent="0.2">
      <c r="A23" s="18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6">
        <f t="shared" si="4"/>
        <v>0</v>
      </c>
    </row>
    <row r="24" spans="1:12" x14ac:dyDescent="0.2">
      <c r="A24" s="3" t="s">
        <v>5</v>
      </c>
      <c r="B24" s="7">
        <f>SUM(B18:B23)</f>
        <v>232680</v>
      </c>
      <c r="C24" s="8">
        <f t="shared" ref="C24:L24" si="5">SUM(C18:C23)</f>
        <v>239768.4</v>
      </c>
      <c r="D24" s="8">
        <f t="shared" si="5"/>
        <v>247069.45200000002</v>
      </c>
      <c r="E24" s="8">
        <f t="shared" si="5"/>
        <v>254589.53556000002</v>
      </c>
      <c r="F24" s="8">
        <f t="shared" si="5"/>
        <v>262235.22162680002</v>
      </c>
      <c r="G24" s="8">
        <f t="shared" ref="G24" si="6">SUM(G18:G23)</f>
        <v>270313.27827560401</v>
      </c>
      <c r="H24" s="8">
        <f t="shared" ref="H24" si="7">SUM(H18:H23)</f>
        <v>278530.67662387213</v>
      </c>
      <c r="I24" s="8">
        <f t="shared" ref="I24" si="8">SUM(I18:I23)</f>
        <v>286994.5969225883</v>
      </c>
      <c r="J24" s="8">
        <f t="shared" ref="J24" si="9">SUM(J18:J23)</f>
        <v>295712.43483026599</v>
      </c>
      <c r="K24" s="8">
        <f t="shared" ref="K24" si="10">SUM(K18:K23)</f>
        <v>304691.80787517392</v>
      </c>
      <c r="L24" s="9">
        <f t="shared" si="5"/>
        <v>2672585.4037143048</v>
      </c>
    </row>
    <row r="26" spans="1:12" x14ac:dyDescent="0.2">
      <c r="A26" s="10" t="s">
        <v>124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 x14ac:dyDescent="0.2">
      <c r="A27" s="2"/>
      <c r="B27" s="11">
        <f>+B17</f>
        <v>2027</v>
      </c>
      <c r="C27" s="11">
        <f>+C17</f>
        <v>2028</v>
      </c>
      <c r="D27" s="11">
        <f>+D17</f>
        <v>2029</v>
      </c>
      <c r="E27" s="11">
        <f>+E17</f>
        <v>2030</v>
      </c>
      <c r="F27" s="11">
        <f>+F17</f>
        <v>2031</v>
      </c>
      <c r="G27" s="11">
        <f t="shared" ref="G27:K27" si="11">+G17</f>
        <v>2032</v>
      </c>
      <c r="H27" s="11">
        <f t="shared" si="11"/>
        <v>2033</v>
      </c>
      <c r="I27" s="11">
        <f t="shared" si="11"/>
        <v>2034</v>
      </c>
      <c r="J27" s="11">
        <f t="shared" si="11"/>
        <v>2035</v>
      </c>
      <c r="K27" s="11">
        <f t="shared" si="11"/>
        <v>2036</v>
      </c>
      <c r="L27" s="11" t="s">
        <v>43</v>
      </c>
    </row>
    <row r="28" spans="1:12" x14ac:dyDescent="0.2">
      <c r="A28" s="20" t="s">
        <v>152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6">
        <f>SUM(B28:K28)</f>
        <v>0</v>
      </c>
    </row>
    <row r="29" spans="1:12" x14ac:dyDescent="0.2">
      <c r="A29" s="23" t="s">
        <v>167</v>
      </c>
      <c r="B29" s="19">
        <f>B24*0.64</f>
        <v>148915.20000000001</v>
      </c>
      <c r="C29" s="19">
        <f t="shared" ref="C29:K29" si="12">C24*0.64</f>
        <v>153451.77600000001</v>
      </c>
      <c r="D29" s="19">
        <f t="shared" si="12"/>
        <v>158124.44928000003</v>
      </c>
      <c r="E29" s="19">
        <f t="shared" si="12"/>
        <v>162937.30275840001</v>
      </c>
      <c r="F29" s="19">
        <f t="shared" si="12"/>
        <v>167830.54184115201</v>
      </c>
      <c r="G29" s="19">
        <f t="shared" si="12"/>
        <v>173000.49809638658</v>
      </c>
      <c r="H29" s="19">
        <f t="shared" si="12"/>
        <v>178259.63303927818</v>
      </c>
      <c r="I29" s="19">
        <f t="shared" si="12"/>
        <v>183676.54203045651</v>
      </c>
      <c r="J29" s="19">
        <f t="shared" si="12"/>
        <v>189255.95829137025</v>
      </c>
      <c r="K29" s="19">
        <f t="shared" si="12"/>
        <v>195002.75704011132</v>
      </c>
      <c r="L29" s="6">
        <f>SUM(B29:K29)</f>
        <v>1710454.6583771547</v>
      </c>
    </row>
    <row r="30" spans="1:12" x14ac:dyDescent="0.2">
      <c r="A30" s="20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6">
        <f t="shared" ref="L30:L37" si="13">SUM(B30:K30)</f>
        <v>0</v>
      </c>
    </row>
    <row r="31" spans="1:12" x14ac:dyDescent="0.2">
      <c r="A31" s="23" t="s">
        <v>165</v>
      </c>
      <c r="B31" s="19">
        <f>B24*0.32</f>
        <v>74457.600000000006</v>
      </c>
      <c r="C31" s="19">
        <f t="shared" ref="C31:K31" si="14">C24*0.32</f>
        <v>76725.888000000006</v>
      </c>
      <c r="D31" s="19">
        <f t="shared" si="14"/>
        <v>79062.224640000015</v>
      </c>
      <c r="E31" s="19">
        <f t="shared" si="14"/>
        <v>81468.651379200004</v>
      </c>
      <c r="F31" s="19">
        <f t="shared" si="14"/>
        <v>83915.270920576004</v>
      </c>
      <c r="G31" s="19">
        <f t="shared" si="14"/>
        <v>86500.249048193291</v>
      </c>
      <c r="H31" s="19">
        <f t="shared" si="14"/>
        <v>89129.816519639091</v>
      </c>
      <c r="I31" s="19">
        <f t="shared" si="14"/>
        <v>91838.271015228253</v>
      </c>
      <c r="J31" s="19">
        <f t="shared" si="14"/>
        <v>94627.979145685124</v>
      </c>
      <c r="K31" s="19">
        <f t="shared" si="14"/>
        <v>97501.378520055659</v>
      </c>
      <c r="L31" s="6">
        <f t="shared" si="13"/>
        <v>855227.32918857737</v>
      </c>
    </row>
    <row r="32" spans="1:12" x14ac:dyDescent="0.2">
      <c r="A32" s="20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6">
        <f t="shared" si="13"/>
        <v>0</v>
      </c>
    </row>
    <row r="33" spans="1:12" s="3" customFormat="1" x14ac:dyDescent="0.2">
      <c r="A33" s="23" t="s">
        <v>166</v>
      </c>
      <c r="B33" s="19">
        <f>B24*0.04</f>
        <v>9307.2000000000007</v>
      </c>
      <c r="C33" s="19">
        <f t="shared" ref="C33:K33" si="15">C24*0.04</f>
        <v>9590.7360000000008</v>
      </c>
      <c r="D33" s="19">
        <f t="shared" si="15"/>
        <v>9882.7780800000019</v>
      </c>
      <c r="E33" s="19">
        <f t="shared" si="15"/>
        <v>10183.581422400001</v>
      </c>
      <c r="F33" s="19">
        <f t="shared" si="15"/>
        <v>10489.408865072</v>
      </c>
      <c r="G33" s="19">
        <f t="shared" si="15"/>
        <v>10812.531131024161</v>
      </c>
      <c r="H33" s="19">
        <f t="shared" si="15"/>
        <v>11141.227064954886</v>
      </c>
      <c r="I33" s="19">
        <f t="shared" si="15"/>
        <v>11479.783876903532</v>
      </c>
      <c r="J33" s="19">
        <f t="shared" si="15"/>
        <v>11828.49739321064</v>
      </c>
      <c r="K33" s="19">
        <f t="shared" si="15"/>
        <v>12187.672315006957</v>
      </c>
      <c r="L33" s="6">
        <f t="shared" si="13"/>
        <v>106903.41614857217</v>
      </c>
    </row>
    <row r="34" spans="1:12" x14ac:dyDescent="0.2">
      <c r="A34" s="20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6">
        <f>SUM(B34:K34)</f>
        <v>0</v>
      </c>
    </row>
    <row r="35" spans="1:12" x14ac:dyDescent="0.2">
      <c r="A35" s="20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6">
        <f t="shared" si="13"/>
        <v>0</v>
      </c>
    </row>
    <row r="36" spans="1:12" x14ac:dyDescent="0.2">
      <c r="A36" s="20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6">
        <f t="shared" si="13"/>
        <v>0</v>
      </c>
    </row>
    <row r="37" spans="1:12" x14ac:dyDescent="0.2">
      <c r="A37" s="20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6">
        <f t="shared" si="13"/>
        <v>0</v>
      </c>
    </row>
    <row r="38" spans="1:12" x14ac:dyDescent="0.2">
      <c r="A38" s="3" t="s">
        <v>6</v>
      </c>
      <c r="B38" s="7">
        <f t="shared" ref="B38:L38" si="16">SUM(B28:B37)</f>
        <v>232680.00000000003</v>
      </c>
      <c r="C38" s="8">
        <f t="shared" si="16"/>
        <v>239768.40000000002</v>
      </c>
      <c r="D38" s="8">
        <f t="shared" si="16"/>
        <v>247069.45200000002</v>
      </c>
      <c r="E38" s="8">
        <f>SUM(E28:E37)</f>
        <v>254589.53556000002</v>
      </c>
      <c r="F38" s="8">
        <f t="shared" si="16"/>
        <v>262235.22162680002</v>
      </c>
      <c r="G38" s="8">
        <f t="shared" ref="G38:K38" si="17">SUM(G28:G37)</f>
        <v>270313.27827560407</v>
      </c>
      <c r="H38" s="8">
        <f t="shared" si="17"/>
        <v>278530.67662387213</v>
      </c>
      <c r="I38" s="8">
        <f t="shared" si="17"/>
        <v>286994.5969225883</v>
      </c>
      <c r="J38" s="8">
        <f t="shared" si="17"/>
        <v>295712.43483026605</v>
      </c>
      <c r="K38" s="8">
        <f t="shared" si="17"/>
        <v>304691.80787517392</v>
      </c>
      <c r="L38" s="9">
        <f t="shared" si="16"/>
        <v>2672585.4037143043</v>
      </c>
    </row>
    <row r="39" spans="1:12" x14ac:dyDescent="0.2">
      <c r="A39" s="13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</sheetData>
  <dataConsolidate/>
  <mergeCells count="9">
    <mergeCell ref="A3:B3"/>
    <mergeCell ref="I8:J8"/>
    <mergeCell ref="A12:L12"/>
    <mergeCell ref="A1:C1"/>
    <mergeCell ref="A9:L9"/>
    <mergeCell ref="B5:L5"/>
    <mergeCell ref="B7:C7"/>
    <mergeCell ref="I7:J7"/>
    <mergeCell ref="E7:G7"/>
  </mergeCells>
  <phoneticPr fontId="0" type="noConversion"/>
  <conditionalFormatting sqref="B39:L39">
    <cfRule type="cellIs" dxfId="1" priority="4" operator="notEqual">
      <formula>0</formula>
    </cfRule>
  </conditionalFormatting>
  <conditionalFormatting sqref="L15">
    <cfRule type="containsBlanks" dxfId="0" priority="1">
      <formula>LEN(TRIM(L15))=0</formula>
    </cfRule>
  </conditionalFormatting>
  <dataValidations count="9">
    <dataValidation type="list" allowBlank="1" showInputMessage="1" showErrorMessage="1" promptTitle="Select from drop down" prompt="&quot;Scroll up&quot; if the drop down appears blank." sqref="A18:A23" xr:uid="{00000000-0002-0000-0000-000001000000}">
      <formula1>Expenditures</formula1>
    </dataValidation>
    <dataValidation type="list" allowBlank="1" showInputMessage="1" showErrorMessage="1" promptTitle="Select from drop down" prompt="&quot;Scroll up&quot; if the drop down appears blank." sqref="A28:A37" xr:uid="{00000000-0002-0000-0000-000002000000}">
      <formula1>funding</formula1>
    </dataValidation>
    <dataValidation type="list" allowBlank="1" showInputMessage="1" showErrorMessage="1" promptTitle="Select from drop-down" prompt="&quot;Scroll up&quot; if the drop down appears blank." sqref="B7:C7" xr:uid="{00000000-0002-0000-0000-000004000000}">
      <formula1>Department</formula1>
    </dataValidation>
    <dataValidation allowBlank="1" showErrorMessage="1" promptTitle="Select from drop-down" prompt="&quot;Scroll up&quot; if the drop down appears blank." sqref="E7:G7" xr:uid="{00000000-0002-0000-0000-000005000000}"/>
    <dataValidation type="list" allowBlank="1" showInputMessage="1" showErrorMessage="1" promptTitle="Select from drop-down" prompt="&quot;Scroll up&quot; if the drop down appears blank." sqref="I7:J7" xr:uid="{00000000-0002-0000-0000-000006000000}">
      <formula1>Priority</formula1>
    </dataValidation>
    <dataValidation type="list" allowBlank="1" showInputMessage="1" showErrorMessage="1" promptTitle="Select from drop-down" prompt="&quot;Scroll up&quot; if the drop down appears blank." sqref="L7" xr:uid="{00000000-0002-0000-0000-000007000000}">
      <formula1>Life</formula1>
    </dataValidation>
    <dataValidation type="list" allowBlank="1" showInputMessage="1" showErrorMessage="1" promptTitle="Select from drop-down" prompt="Additional means these amounts should be ADDED or SUBTRACTED from the existing approved project._x000a__x000a_New Totals means the existing approved project amounts should be REPLACED by these amounts." sqref="L15" xr:uid="{00000000-0002-0000-0000-000008000000}">
      <formula1>"Additional,New Totals"</formula1>
    </dataValidation>
    <dataValidation allowBlank="1" showInputMessage="1" showErrorMessage="1" prompt="No need to re-type the original description included in the adopted CIP.  Use this box to type a description of what has changed and it will be appended to the original description." sqref="A12:L12" xr:uid="{61CD7E2A-F886-4F6B-A149-DF4D0ACBD144}"/>
    <dataValidation allowBlank="1" showInputMessage="1" showErrorMessage="1" promptTitle="ERROR??" prompt="If this cell (or any on this row) is yellow or has an amount it means that your expenditures and funding sources do not match." sqref="L39" xr:uid="{00000000-0002-0000-0000-000003000000}"/>
  </dataValidations>
  <printOptions horizontalCentered="1"/>
  <pageMargins left="0.25" right="0.25" top="0.25" bottom="0.5" header="0.5" footer="0.25"/>
  <pageSetup scale="82" orientation="landscape" verticalDpi="4294967295" r:id="rId1"/>
  <headerFooter alignWithMargins="0">
    <oddFooter>&amp;L&amp;Z&amp;F\&amp;A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46"/>
  <sheetViews>
    <sheetView workbookViewId="0">
      <selection activeCell="M15" sqref="M15"/>
    </sheetView>
  </sheetViews>
  <sheetFormatPr defaultRowHeight="12.75" x14ac:dyDescent="0.2"/>
  <cols>
    <col min="1" max="1" width="28.5" style="1" bestFit="1" customWidth="1"/>
    <col min="2" max="2" width="1.6640625" style="1" customWidth="1"/>
    <col min="3" max="3" width="14.6640625" style="1" bestFit="1" customWidth="1"/>
    <col min="4" max="4" width="1.6640625" style="1" customWidth="1"/>
    <col min="5" max="5" width="34.33203125" style="1" bestFit="1" customWidth="1"/>
    <col min="6" max="6" width="1.6640625" style="1" customWidth="1"/>
    <col min="7" max="7" width="24.83203125" style="1" bestFit="1" customWidth="1"/>
    <col min="8" max="8" width="1.6640625" style="1" customWidth="1"/>
    <col min="9" max="9" width="19.83203125" style="1" bestFit="1" customWidth="1"/>
    <col min="10" max="10" width="1.6640625" style="1" customWidth="1"/>
    <col min="11" max="11" width="36.33203125" style="1" bestFit="1" customWidth="1"/>
    <col min="12" max="12" width="1.6640625" style="1" customWidth="1"/>
    <col min="13" max="13" width="47.1640625" style="1" bestFit="1" customWidth="1"/>
    <col min="14" max="14" width="1.6640625" style="1" customWidth="1"/>
    <col min="15" max="15" width="31.5" style="1" bestFit="1" customWidth="1"/>
    <col min="16" max="16384" width="9.33203125" style="1"/>
  </cols>
  <sheetData>
    <row r="1" spans="1:15" s="16" customFormat="1" x14ac:dyDescent="0.2">
      <c r="A1" s="16" t="s">
        <v>111</v>
      </c>
      <c r="C1" s="16" t="s">
        <v>113</v>
      </c>
      <c r="E1" s="16" t="s">
        <v>112</v>
      </c>
      <c r="G1" s="16" t="s">
        <v>114</v>
      </c>
      <c r="I1" s="16" t="s">
        <v>115</v>
      </c>
      <c r="K1" s="16" t="s">
        <v>116</v>
      </c>
      <c r="M1" s="16" t="s">
        <v>117</v>
      </c>
      <c r="O1" s="16" t="s">
        <v>118</v>
      </c>
    </row>
    <row r="2" spans="1:15" x14ac:dyDescent="0.2">
      <c r="A2" s="1" t="s">
        <v>12</v>
      </c>
      <c r="C2" s="1" t="s">
        <v>21</v>
      </c>
      <c r="E2" s="1" t="s">
        <v>8</v>
      </c>
      <c r="G2" s="1" t="s">
        <v>52</v>
      </c>
      <c r="I2" s="1" t="s">
        <v>37</v>
      </c>
      <c r="K2" s="1" t="s">
        <v>130</v>
      </c>
      <c r="M2" s="1" t="s">
        <v>0</v>
      </c>
      <c r="O2" s="1" t="s">
        <v>102</v>
      </c>
    </row>
    <row r="3" spans="1:15" x14ac:dyDescent="0.2">
      <c r="A3" s="1" t="s">
        <v>13</v>
      </c>
      <c r="C3" s="1" t="s">
        <v>22</v>
      </c>
      <c r="E3" s="1" t="s">
        <v>7</v>
      </c>
      <c r="G3" s="1" t="s">
        <v>53</v>
      </c>
      <c r="I3" s="1" t="s">
        <v>28</v>
      </c>
      <c r="K3" s="1" t="s">
        <v>82</v>
      </c>
      <c r="M3" s="1" t="s">
        <v>47</v>
      </c>
      <c r="O3" s="1" t="s">
        <v>103</v>
      </c>
    </row>
    <row r="4" spans="1:15" x14ac:dyDescent="0.2">
      <c r="A4" s="1" t="s">
        <v>17</v>
      </c>
      <c r="C4" s="1" t="s">
        <v>89</v>
      </c>
      <c r="E4" s="1" t="s">
        <v>85</v>
      </c>
      <c r="G4" s="1" t="s">
        <v>54</v>
      </c>
      <c r="I4" s="1" t="s">
        <v>31</v>
      </c>
      <c r="K4" s="1" t="s">
        <v>131</v>
      </c>
      <c r="M4" s="1" t="s">
        <v>48</v>
      </c>
      <c r="O4" s="1" t="s">
        <v>119</v>
      </c>
    </row>
    <row r="5" spans="1:15" x14ac:dyDescent="0.2">
      <c r="A5" s="1" t="s">
        <v>59</v>
      </c>
      <c r="E5" s="1" t="s">
        <v>10</v>
      </c>
      <c r="G5" s="1" t="s">
        <v>55</v>
      </c>
      <c r="I5" s="1" t="s">
        <v>29</v>
      </c>
      <c r="K5" s="1" t="s">
        <v>81</v>
      </c>
      <c r="M5" s="1" t="s">
        <v>1</v>
      </c>
      <c r="O5" s="1" t="s">
        <v>104</v>
      </c>
    </row>
    <row r="6" spans="1:15" x14ac:dyDescent="0.2">
      <c r="A6" s="1" t="s">
        <v>126</v>
      </c>
      <c r="E6" s="1" t="s">
        <v>86</v>
      </c>
      <c r="G6" s="1" t="s">
        <v>56</v>
      </c>
      <c r="I6" s="1" t="s">
        <v>58</v>
      </c>
      <c r="K6" s="1" t="s">
        <v>64</v>
      </c>
      <c r="M6" s="1" t="s">
        <v>2</v>
      </c>
      <c r="O6" s="1" t="s">
        <v>105</v>
      </c>
    </row>
    <row r="7" spans="1:15" x14ac:dyDescent="0.2">
      <c r="A7" s="1" t="s">
        <v>127</v>
      </c>
      <c r="E7" s="1" t="s">
        <v>87</v>
      </c>
      <c r="I7" s="1" t="s">
        <v>30</v>
      </c>
      <c r="K7" s="1" t="s">
        <v>65</v>
      </c>
      <c r="M7" s="1" t="s">
        <v>91</v>
      </c>
      <c r="O7" s="1" t="s">
        <v>106</v>
      </c>
    </row>
    <row r="8" spans="1:15" x14ac:dyDescent="0.2">
      <c r="A8" s="1" t="s">
        <v>16</v>
      </c>
      <c r="E8" s="1" t="s">
        <v>9</v>
      </c>
      <c r="I8" s="1" t="s">
        <v>32</v>
      </c>
      <c r="K8" s="1" t="s">
        <v>38</v>
      </c>
      <c r="M8" s="1" t="s">
        <v>92</v>
      </c>
      <c r="O8" s="1" t="s">
        <v>107</v>
      </c>
    </row>
    <row r="9" spans="1:15" x14ac:dyDescent="0.2">
      <c r="A9" s="1" t="s">
        <v>128</v>
      </c>
      <c r="E9" s="1" t="s">
        <v>88</v>
      </c>
      <c r="I9" s="1" t="s">
        <v>33</v>
      </c>
      <c r="K9" s="1" t="s">
        <v>41</v>
      </c>
      <c r="M9" s="1" t="s">
        <v>93</v>
      </c>
      <c r="O9" s="1" t="s">
        <v>108</v>
      </c>
    </row>
    <row r="10" spans="1:15" x14ac:dyDescent="0.2">
      <c r="A10" s="1" t="s">
        <v>18</v>
      </c>
      <c r="E10" s="1" t="s">
        <v>89</v>
      </c>
      <c r="I10" s="1" t="s">
        <v>34</v>
      </c>
      <c r="K10" s="1" t="s">
        <v>4</v>
      </c>
      <c r="M10" s="1" t="s">
        <v>101</v>
      </c>
      <c r="O10" s="1" t="s">
        <v>109</v>
      </c>
    </row>
    <row r="11" spans="1:15" x14ac:dyDescent="0.2">
      <c r="A11" s="1" t="s">
        <v>136</v>
      </c>
      <c r="E11" s="1" t="s">
        <v>90</v>
      </c>
      <c r="I11" s="1" t="s">
        <v>35</v>
      </c>
      <c r="K11" s="1" t="s">
        <v>83</v>
      </c>
      <c r="M11" s="1" t="s">
        <v>94</v>
      </c>
      <c r="O11" s="1" t="s">
        <v>110</v>
      </c>
    </row>
    <row r="12" spans="1:15" x14ac:dyDescent="0.2">
      <c r="A12" s="1" t="s">
        <v>39</v>
      </c>
      <c r="I12" s="1" t="s">
        <v>36</v>
      </c>
      <c r="M12" s="1" t="s">
        <v>49</v>
      </c>
    </row>
    <row r="13" spans="1:15" x14ac:dyDescent="0.2">
      <c r="A13" s="1" t="s">
        <v>11</v>
      </c>
      <c r="I13" s="1" t="s">
        <v>50</v>
      </c>
      <c r="K13" s="1" t="s">
        <v>66</v>
      </c>
      <c r="M13" s="1" t="s">
        <v>95</v>
      </c>
    </row>
    <row r="14" spans="1:15" x14ac:dyDescent="0.2">
      <c r="A14" s="1" t="s">
        <v>19</v>
      </c>
      <c r="K14" s="1" t="s">
        <v>67</v>
      </c>
      <c r="M14" s="1" t="s">
        <v>97</v>
      </c>
    </row>
    <row r="15" spans="1:15" x14ac:dyDescent="0.2">
      <c r="A15" s="1" t="s">
        <v>129</v>
      </c>
      <c r="K15" s="1" t="s">
        <v>68</v>
      </c>
      <c r="M15" s="1" t="s">
        <v>98</v>
      </c>
    </row>
    <row r="16" spans="1:15" x14ac:dyDescent="0.2">
      <c r="A16" s="1" t="s">
        <v>15</v>
      </c>
      <c r="K16" s="1" t="s">
        <v>69</v>
      </c>
      <c r="M16" s="1" t="s">
        <v>99</v>
      </c>
    </row>
    <row r="17" spans="1:13" x14ac:dyDescent="0.2">
      <c r="A17" s="1" t="s">
        <v>60</v>
      </c>
      <c r="M17" s="1" t="s">
        <v>100</v>
      </c>
    </row>
    <row r="18" spans="1:13" x14ac:dyDescent="0.2">
      <c r="A18" s="1" t="s">
        <v>137</v>
      </c>
      <c r="K18" s="1" t="s">
        <v>44</v>
      </c>
      <c r="M18" s="1" t="s">
        <v>96</v>
      </c>
    </row>
    <row r="19" spans="1:13" x14ac:dyDescent="0.2">
      <c r="A19" s="1" t="s">
        <v>20</v>
      </c>
      <c r="K19" s="1" t="s">
        <v>45</v>
      </c>
      <c r="M19" s="1" t="s">
        <v>3</v>
      </c>
    </row>
    <row r="20" spans="1:13" x14ac:dyDescent="0.2">
      <c r="A20" s="1" t="s">
        <v>138</v>
      </c>
      <c r="K20" s="1" t="s">
        <v>61</v>
      </c>
      <c r="M20" s="1" t="s">
        <v>57</v>
      </c>
    </row>
    <row r="21" spans="1:13" x14ac:dyDescent="0.2">
      <c r="A21" s="1" t="s">
        <v>139</v>
      </c>
      <c r="K21" s="1" t="s">
        <v>62</v>
      </c>
      <c r="M21" s="1" t="s">
        <v>46</v>
      </c>
    </row>
    <row r="22" spans="1:13" x14ac:dyDescent="0.2">
      <c r="A22" s="1" t="s">
        <v>140</v>
      </c>
      <c r="K22" s="1" t="s">
        <v>132</v>
      </c>
    </row>
    <row r="23" spans="1:13" x14ac:dyDescent="0.2">
      <c r="A23" s="1" t="s">
        <v>141</v>
      </c>
      <c r="K23" s="1" t="s">
        <v>146</v>
      </c>
    </row>
    <row r="24" spans="1:13" x14ac:dyDescent="0.2">
      <c r="A24" s="1" t="s">
        <v>142</v>
      </c>
      <c r="K24" s="1" t="s">
        <v>147</v>
      </c>
    </row>
    <row r="25" spans="1:13" x14ac:dyDescent="0.2">
      <c r="A25" s="1" t="s">
        <v>143</v>
      </c>
      <c r="K25" s="1" t="s">
        <v>63</v>
      </c>
    </row>
    <row r="26" spans="1:13" x14ac:dyDescent="0.2">
      <c r="A26" s="1" t="s">
        <v>144</v>
      </c>
    </row>
    <row r="27" spans="1:13" x14ac:dyDescent="0.2">
      <c r="A27" s="1" t="s">
        <v>145</v>
      </c>
      <c r="K27" s="1" t="s">
        <v>51</v>
      </c>
    </row>
    <row r="28" spans="1:13" x14ac:dyDescent="0.2">
      <c r="A28" s="1" t="s">
        <v>14</v>
      </c>
      <c r="K28" s="1" t="s">
        <v>70</v>
      </c>
    </row>
    <row r="29" spans="1:13" x14ac:dyDescent="0.2">
      <c r="K29" s="1" t="s">
        <v>71</v>
      </c>
    </row>
    <row r="30" spans="1:13" x14ac:dyDescent="0.2">
      <c r="K30" s="1" t="s">
        <v>133</v>
      </c>
    </row>
    <row r="31" spans="1:13" x14ac:dyDescent="0.2">
      <c r="K31" s="1" t="s">
        <v>134</v>
      </c>
    </row>
    <row r="32" spans="1:13" x14ac:dyDescent="0.2">
      <c r="K32" s="1" t="s">
        <v>135</v>
      </c>
    </row>
    <row r="33" spans="11:11" x14ac:dyDescent="0.2">
      <c r="K33" s="1" t="s">
        <v>72</v>
      </c>
    </row>
    <row r="34" spans="11:11" x14ac:dyDescent="0.2">
      <c r="K34" s="1" t="s">
        <v>73</v>
      </c>
    </row>
    <row r="35" spans="11:11" x14ac:dyDescent="0.2">
      <c r="K35" s="1" t="s">
        <v>74</v>
      </c>
    </row>
    <row r="36" spans="11:11" x14ac:dyDescent="0.2">
      <c r="K36" s="1" t="s">
        <v>84</v>
      </c>
    </row>
    <row r="37" spans="11:11" x14ac:dyDescent="0.2">
      <c r="K37" s="1" t="s">
        <v>42</v>
      </c>
    </row>
    <row r="38" spans="11:11" x14ac:dyDescent="0.2">
      <c r="K38" s="1" t="s">
        <v>75</v>
      </c>
    </row>
    <row r="39" spans="11:11" x14ac:dyDescent="0.2">
      <c r="K39" s="1" t="s">
        <v>76</v>
      </c>
    </row>
    <row r="40" spans="11:11" x14ac:dyDescent="0.2">
      <c r="K40" s="1" t="s">
        <v>77</v>
      </c>
    </row>
    <row r="41" spans="11:11" x14ac:dyDescent="0.2">
      <c r="K41" s="1" t="s">
        <v>78</v>
      </c>
    </row>
    <row r="42" spans="11:11" x14ac:dyDescent="0.2">
      <c r="K42" s="1" t="s">
        <v>40</v>
      </c>
    </row>
    <row r="43" spans="11:11" x14ac:dyDescent="0.2">
      <c r="K43" s="1" t="s">
        <v>79</v>
      </c>
    </row>
    <row r="44" spans="11:11" x14ac:dyDescent="0.2">
      <c r="K44" s="1" t="s">
        <v>80</v>
      </c>
    </row>
    <row r="46" spans="11:11" x14ac:dyDescent="0.2">
      <c r="K46" s="1" t="s">
        <v>46</v>
      </c>
    </row>
  </sheetData>
  <sheetProtection sheet="1" objects="1" scenarios="1"/>
  <sortState xmlns:xlrd2="http://schemas.microsoft.com/office/spreadsheetml/2017/richdata2" ref="A22:A23">
    <sortCondition descending="1" ref="A22"/>
  </sortState>
  <pageMargins left="0.25" right="0.25" top="0.25" bottom="0.25" header="0.3" footer="0"/>
  <pageSetup scale="71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Biennial Purchase Version</vt:lpstr>
      <vt:lpstr>Fleet Services Version</vt:lpstr>
      <vt:lpstr>codes</vt:lpstr>
      <vt:lpstr>Category</vt:lpstr>
      <vt:lpstr>Department</vt:lpstr>
      <vt:lpstr>Expenditures</vt:lpstr>
      <vt:lpstr>funding</vt:lpstr>
      <vt:lpstr>Life</vt:lpstr>
      <vt:lpstr>OperatingCosts</vt:lpstr>
      <vt:lpstr>'Biennial Purchase Version'!Print_Area</vt:lpstr>
      <vt:lpstr>'Fleet Services Version'!Print_Area</vt:lpstr>
      <vt:lpstr>Priority</vt:lpstr>
      <vt:lpstr>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Roach</dc:creator>
  <cp:lastModifiedBy>Patrick Anderson</cp:lastModifiedBy>
  <cp:lastPrinted>2026-04-07T18:42:50Z</cp:lastPrinted>
  <dcterms:created xsi:type="dcterms:W3CDTF">2004-04-30T18:24:45Z</dcterms:created>
  <dcterms:modified xsi:type="dcterms:W3CDTF">2026-04-07T18:49:00Z</dcterms:modified>
</cp:coreProperties>
</file>